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Inondations\G_PAPI3_CHARENTE\Axe5_Vulnerabilite\5.1_Prog_reduc_vuln\Réunions_de_concertation\Compléments_réunions\"/>
    </mc:Choice>
  </mc:AlternateContent>
  <bookViews>
    <workbookView xWindow="0" yWindow="0" windowWidth="28800" windowHeight="13656"/>
  </bookViews>
  <sheets>
    <sheet name="Diagnostics" sheetId="9" r:id="rId1"/>
    <sheet name="Travaux" sheetId="11" r:id="rId2"/>
    <sheet name="Menu_déroulant" sheetId="1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9" l="1"/>
  <c r="N7" i="9"/>
  <c r="O7" i="9"/>
  <c r="M8" i="9"/>
  <c r="N8" i="9"/>
  <c r="O8" i="9"/>
  <c r="M9" i="9"/>
  <c r="N9" i="9"/>
  <c r="O9" i="9"/>
  <c r="M10" i="9"/>
  <c r="N10" i="9"/>
  <c r="O10" i="9"/>
  <c r="M11" i="9"/>
  <c r="N11" i="9"/>
  <c r="O11" i="9"/>
  <c r="M12" i="9"/>
  <c r="N12" i="9"/>
  <c r="O12" i="9"/>
  <c r="M13" i="9"/>
  <c r="N13" i="9"/>
  <c r="O13" i="9"/>
  <c r="M14" i="9"/>
  <c r="N14" i="9"/>
  <c r="O14" i="9"/>
  <c r="M15" i="9"/>
  <c r="N15" i="9"/>
  <c r="O15" i="9"/>
  <c r="M16" i="9"/>
  <c r="N16" i="9"/>
  <c r="O16" i="9"/>
  <c r="M17" i="9"/>
  <c r="N17" i="9"/>
  <c r="O17" i="9"/>
  <c r="M18" i="9"/>
  <c r="N18" i="9"/>
  <c r="O18" i="9"/>
  <c r="M19" i="9"/>
  <c r="N19" i="9"/>
  <c r="O19" i="9"/>
  <c r="M20" i="9"/>
  <c r="N20" i="9"/>
  <c r="O20" i="9"/>
  <c r="M21" i="9"/>
  <c r="N21" i="9"/>
  <c r="O21" i="9"/>
  <c r="M22" i="9"/>
  <c r="N22" i="9"/>
  <c r="O22" i="9"/>
  <c r="M23" i="9"/>
  <c r="N23" i="9"/>
  <c r="O23" i="9"/>
  <c r="M24" i="9"/>
  <c r="N24" i="9"/>
  <c r="O24" i="9"/>
  <c r="M25" i="9"/>
  <c r="N25" i="9"/>
  <c r="O25" i="9"/>
  <c r="M26" i="9"/>
  <c r="N26" i="9"/>
  <c r="O26" i="9"/>
  <c r="M27" i="9"/>
  <c r="N27" i="9"/>
  <c r="O27" i="9"/>
  <c r="M28" i="9"/>
  <c r="N28" i="9"/>
  <c r="O28" i="9"/>
  <c r="M29" i="9"/>
  <c r="N29" i="9"/>
  <c r="O29" i="9"/>
  <c r="M30" i="9"/>
  <c r="N30" i="9"/>
  <c r="O30" i="9"/>
  <c r="M31" i="9"/>
  <c r="N31" i="9"/>
  <c r="O31" i="9"/>
  <c r="M32" i="9"/>
  <c r="N32" i="9"/>
  <c r="O32" i="9"/>
  <c r="M33" i="9"/>
  <c r="N33" i="9"/>
  <c r="O33" i="9"/>
  <c r="M34" i="9"/>
  <c r="N34" i="9"/>
  <c r="O34" i="9"/>
  <c r="M35" i="9"/>
  <c r="N35" i="9"/>
  <c r="O35" i="9"/>
  <c r="M36" i="9"/>
  <c r="N36" i="9"/>
  <c r="O36" i="9"/>
  <c r="M37" i="9"/>
  <c r="N37" i="9"/>
  <c r="O37" i="9"/>
  <c r="M38" i="9"/>
  <c r="N38" i="9"/>
  <c r="O38" i="9"/>
  <c r="M39" i="9"/>
  <c r="N39" i="9"/>
  <c r="O39" i="9"/>
  <c r="M40" i="9"/>
  <c r="N40" i="9"/>
  <c r="O40" i="9"/>
  <c r="M41" i="9"/>
  <c r="N41" i="9"/>
  <c r="O41" i="9"/>
  <c r="M42" i="9"/>
  <c r="N42" i="9"/>
  <c r="O42" i="9"/>
  <c r="M43" i="9"/>
  <c r="N43" i="9"/>
  <c r="O43" i="9"/>
  <c r="M44" i="9"/>
  <c r="N44" i="9"/>
  <c r="O44" i="9"/>
  <c r="M45" i="9"/>
  <c r="N45" i="9"/>
  <c r="O45" i="9"/>
  <c r="M46" i="9"/>
  <c r="N46" i="9"/>
  <c r="O46" i="9"/>
  <c r="M47" i="9"/>
  <c r="N47" i="9"/>
  <c r="O47" i="9"/>
  <c r="M48" i="9"/>
  <c r="N48" i="9"/>
  <c r="O48" i="9"/>
  <c r="M49" i="9"/>
  <c r="N49" i="9"/>
  <c r="O49" i="9"/>
  <c r="M50" i="9"/>
  <c r="N50" i="9"/>
  <c r="O50" i="9"/>
  <c r="M51" i="9"/>
  <c r="N51" i="9"/>
  <c r="O51" i="9"/>
  <c r="M52" i="9"/>
  <c r="N52" i="9"/>
  <c r="O52" i="9"/>
  <c r="M53" i="9"/>
  <c r="N53" i="9"/>
  <c r="O53" i="9"/>
  <c r="M54" i="9"/>
  <c r="N54" i="9"/>
  <c r="O54" i="9"/>
  <c r="M55" i="9"/>
  <c r="N55" i="9"/>
  <c r="O55" i="9"/>
  <c r="M56" i="9"/>
  <c r="N56" i="9"/>
  <c r="O56" i="9"/>
  <c r="M57" i="9"/>
  <c r="N57" i="9"/>
  <c r="O57" i="9"/>
  <c r="M58" i="9"/>
  <c r="N58" i="9"/>
  <c r="O58" i="9"/>
  <c r="M59" i="9"/>
  <c r="N59" i="9"/>
  <c r="O59" i="9"/>
  <c r="M60" i="9"/>
  <c r="N60" i="9"/>
  <c r="O60" i="9"/>
  <c r="M61" i="9"/>
  <c r="N61" i="9"/>
  <c r="O61" i="9"/>
  <c r="M62" i="9"/>
  <c r="N62" i="9"/>
  <c r="O62" i="9"/>
  <c r="M63" i="9"/>
  <c r="N63" i="9"/>
  <c r="O63" i="9"/>
  <c r="M64" i="9"/>
  <c r="N64" i="9"/>
  <c r="O64" i="9"/>
  <c r="M65" i="9"/>
  <c r="N65" i="9"/>
  <c r="O65" i="9"/>
  <c r="M66" i="9"/>
  <c r="N66" i="9"/>
  <c r="O66" i="9"/>
  <c r="M67" i="9"/>
  <c r="N67" i="9"/>
  <c r="O67" i="9"/>
  <c r="M68" i="9"/>
  <c r="N68" i="9"/>
  <c r="O68" i="9"/>
  <c r="M69" i="9"/>
  <c r="N69" i="9"/>
  <c r="O69" i="9"/>
  <c r="G7" i="9"/>
  <c r="H7" i="9"/>
  <c r="I7" i="9"/>
  <c r="G8" i="9"/>
  <c r="H8" i="9"/>
  <c r="I8" i="9"/>
  <c r="G9" i="9"/>
  <c r="H9" i="9"/>
  <c r="I9" i="9"/>
  <c r="G10" i="9"/>
  <c r="H10" i="9"/>
  <c r="I10" i="9"/>
  <c r="G11" i="9"/>
  <c r="H11" i="9"/>
  <c r="I11" i="9"/>
  <c r="G12" i="9"/>
  <c r="H12" i="9"/>
  <c r="I1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G18" i="9"/>
  <c r="H18" i="9"/>
  <c r="I18" i="9"/>
  <c r="G19" i="9"/>
  <c r="H19" i="9"/>
  <c r="I19" i="9"/>
  <c r="G20" i="9"/>
  <c r="H20" i="9"/>
  <c r="I20" i="9"/>
  <c r="G21" i="9"/>
  <c r="H21" i="9"/>
  <c r="I21" i="9"/>
  <c r="G22" i="9"/>
  <c r="H22" i="9"/>
  <c r="I22" i="9"/>
  <c r="G23" i="9"/>
  <c r="H23" i="9"/>
  <c r="I23" i="9"/>
  <c r="G24" i="9"/>
  <c r="H24" i="9"/>
  <c r="I24" i="9"/>
  <c r="G25" i="9"/>
  <c r="H25" i="9"/>
  <c r="I25" i="9"/>
  <c r="G26" i="9"/>
  <c r="H26" i="9"/>
  <c r="I26" i="9"/>
  <c r="G27" i="9"/>
  <c r="H27" i="9"/>
  <c r="I27" i="9"/>
  <c r="G28" i="9"/>
  <c r="H28" i="9"/>
  <c r="I28" i="9"/>
  <c r="G29" i="9"/>
  <c r="H29" i="9"/>
  <c r="I29" i="9"/>
  <c r="G30" i="9"/>
  <c r="H30" i="9"/>
  <c r="I3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51" i="9"/>
  <c r="H51" i="9"/>
  <c r="I51" i="9"/>
  <c r="G52" i="9"/>
  <c r="H52" i="9"/>
  <c r="I52" i="9"/>
  <c r="G53" i="9"/>
  <c r="H53" i="9"/>
  <c r="I53" i="9"/>
  <c r="G54" i="9"/>
  <c r="H54" i="9"/>
  <c r="I54" i="9"/>
  <c r="G55" i="9"/>
  <c r="H55" i="9"/>
  <c r="I55" i="9"/>
  <c r="G56" i="9"/>
  <c r="H56" i="9"/>
  <c r="I56" i="9"/>
  <c r="G57" i="9"/>
  <c r="H57" i="9"/>
  <c r="I57" i="9"/>
  <c r="G58" i="9"/>
  <c r="H58" i="9"/>
  <c r="I58" i="9"/>
  <c r="G59" i="9"/>
  <c r="H59" i="9"/>
  <c r="I59" i="9"/>
  <c r="G60" i="9"/>
  <c r="H60" i="9"/>
  <c r="I60" i="9"/>
  <c r="G61" i="9"/>
  <c r="H61" i="9"/>
  <c r="I61" i="9"/>
  <c r="G62" i="9"/>
  <c r="H62" i="9"/>
  <c r="I62" i="9"/>
  <c r="G63" i="9"/>
  <c r="H63" i="9"/>
  <c r="I63" i="9"/>
  <c r="G64" i="9"/>
  <c r="H64" i="9"/>
  <c r="I64" i="9"/>
  <c r="G65" i="9"/>
  <c r="H65" i="9"/>
  <c r="I65" i="9"/>
  <c r="G66" i="9"/>
  <c r="H66" i="9"/>
  <c r="I66" i="9"/>
  <c r="G67" i="9"/>
  <c r="H67" i="9"/>
  <c r="I67" i="9"/>
  <c r="G68" i="9"/>
  <c r="H68" i="9"/>
  <c r="I68" i="9"/>
  <c r="G69" i="9"/>
  <c r="H69" i="9"/>
  <c r="I69" i="9"/>
  <c r="O6" i="9"/>
  <c r="N6" i="9"/>
  <c r="M6" i="9"/>
  <c r="I6" i="9"/>
  <c r="H6" i="9"/>
  <c r="G6" i="9"/>
  <c r="I66" i="11" l="1"/>
  <c r="I65" i="11"/>
  <c r="I64" i="11"/>
  <c r="I63" i="11"/>
  <c r="I62" i="11"/>
  <c r="I58" i="11"/>
  <c r="I59" i="11"/>
  <c r="I60" i="11"/>
  <c r="I57" i="11"/>
  <c r="I55" i="11"/>
  <c r="I54" i="11"/>
  <c r="I52" i="11"/>
  <c r="I40" i="11"/>
  <c r="I41" i="11"/>
  <c r="I42" i="11"/>
  <c r="I43" i="11"/>
  <c r="I44" i="11"/>
  <c r="I45" i="11"/>
  <c r="I46" i="11"/>
  <c r="I47" i="11"/>
  <c r="I48" i="11"/>
  <c r="I49" i="11"/>
  <c r="I50" i="11"/>
  <c r="I39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16" i="11"/>
  <c r="I6" i="11"/>
  <c r="I7" i="11"/>
  <c r="I8" i="11"/>
  <c r="I9" i="11"/>
  <c r="I10" i="11"/>
  <c r="I11" i="11"/>
  <c r="I12" i="11"/>
  <c r="I13" i="11"/>
  <c r="I14" i="11"/>
  <c r="I5" i="11"/>
  <c r="E66" i="11"/>
  <c r="E65" i="11" l="1"/>
  <c r="E64" i="11"/>
  <c r="E63" i="11"/>
  <c r="E62" i="11"/>
  <c r="E58" i="11"/>
  <c r="E59" i="11"/>
  <c r="E60" i="11"/>
  <c r="E57" i="11"/>
  <c r="E55" i="11"/>
  <c r="E54" i="11"/>
  <c r="E52" i="11"/>
  <c r="E50" i="11"/>
  <c r="E49" i="11"/>
  <c r="E48" i="11"/>
  <c r="E47" i="11"/>
  <c r="E46" i="11"/>
  <c r="E45" i="11"/>
  <c r="E51" i="11" s="1"/>
  <c r="E44" i="11"/>
  <c r="E43" i="11"/>
  <c r="E42" i="11"/>
  <c r="E41" i="11"/>
  <c r="E40" i="11"/>
  <c r="E3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17" i="11"/>
  <c r="E18" i="11"/>
  <c r="E19" i="11"/>
  <c r="E16" i="11"/>
  <c r="E6" i="11"/>
  <c r="E7" i="11"/>
  <c r="E8" i="11"/>
  <c r="E9" i="11"/>
  <c r="E10" i="11"/>
  <c r="E11" i="11"/>
  <c r="E12" i="11"/>
  <c r="E13" i="11"/>
  <c r="E14" i="11"/>
  <c r="E5" i="11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40" i="9"/>
  <c r="K41" i="9"/>
  <c r="K42" i="9"/>
  <c r="K43" i="9"/>
  <c r="K44" i="9"/>
  <c r="K45" i="9"/>
  <c r="K46" i="9"/>
  <c r="K47" i="9"/>
  <c r="K48" i="9"/>
  <c r="K49" i="9"/>
  <c r="K50" i="9"/>
  <c r="K51" i="9"/>
  <c r="K53" i="9"/>
  <c r="K55" i="9"/>
  <c r="K56" i="9"/>
  <c r="K58" i="9"/>
  <c r="K59" i="9"/>
  <c r="K60" i="9"/>
  <c r="K61" i="9"/>
  <c r="K7" i="9"/>
  <c r="K8" i="9"/>
  <c r="K9" i="9"/>
  <c r="K10" i="9"/>
  <c r="K11" i="9"/>
  <c r="K12" i="9"/>
  <c r="K13" i="9"/>
  <c r="K14" i="9"/>
  <c r="K15" i="9"/>
  <c r="K6" i="9"/>
  <c r="K67" i="9"/>
  <c r="E67" i="9"/>
  <c r="E66" i="9"/>
  <c r="E65" i="9"/>
  <c r="E64" i="9"/>
  <c r="E63" i="9"/>
  <c r="E68" i="9" s="1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40" i="9"/>
  <c r="E41" i="9"/>
  <c r="E42" i="9"/>
  <c r="E43" i="9"/>
  <c r="E44" i="9"/>
  <c r="E45" i="9"/>
  <c r="E46" i="9"/>
  <c r="E47" i="9"/>
  <c r="E48" i="9"/>
  <c r="E49" i="9"/>
  <c r="E50" i="9"/>
  <c r="E51" i="9"/>
  <c r="E53" i="9"/>
  <c r="E55" i="9"/>
  <c r="E56" i="9"/>
  <c r="E58" i="9"/>
  <c r="E59" i="9"/>
  <c r="E60" i="9"/>
  <c r="E61" i="9"/>
  <c r="E8" i="9"/>
  <c r="E9" i="9"/>
  <c r="E10" i="9"/>
  <c r="E11" i="9"/>
  <c r="E12" i="9"/>
  <c r="E13" i="9"/>
  <c r="E14" i="9"/>
  <c r="E15" i="9"/>
  <c r="E7" i="9"/>
  <c r="E6" i="9"/>
  <c r="E53" i="11"/>
  <c r="E56" i="11" l="1"/>
  <c r="E38" i="11"/>
  <c r="J66" i="11"/>
  <c r="J65" i="11"/>
  <c r="J64" i="11"/>
  <c r="J63" i="11"/>
  <c r="F66" i="11"/>
  <c r="F65" i="11"/>
  <c r="F63" i="11"/>
  <c r="K6" i="11"/>
  <c r="K7" i="11"/>
  <c r="K8" i="11"/>
  <c r="K9" i="11"/>
  <c r="K10" i="11"/>
  <c r="K11" i="11"/>
  <c r="K12" i="11"/>
  <c r="K13" i="11"/>
  <c r="K14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2" i="11"/>
  <c r="K53" i="11" s="1"/>
  <c r="K54" i="11"/>
  <c r="K55" i="11"/>
  <c r="K57" i="11"/>
  <c r="K58" i="11"/>
  <c r="K59" i="11"/>
  <c r="K60" i="11"/>
  <c r="K62" i="11"/>
  <c r="K63" i="11"/>
  <c r="K64" i="11"/>
  <c r="K65" i="11"/>
  <c r="K66" i="11"/>
  <c r="K5" i="11"/>
  <c r="H67" i="11"/>
  <c r="H61" i="11"/>
  <c r="H56" i="11"/>
  <c r="H53" i="11"/>
  <c r="I53" i="11"/>
  <c r="H51" i="11"/>
  <c r="J19" i="11"/>
  <c r="J34" i="11"/>
  <c r="F21" i="11"/>
  <c r="F29" i="11"/>
  <c r="F45" i="11"/>
  <c r="F55" i="11"/>
  <c r="J16" i="11"/>
  <c r="J17" i="11"/>
  <c r="J18" i="11"/>
  <c r="J20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5" i="11"/>
  <c r="J36" i="11"/>
  <c r="J37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2" i="11"/>
  <c r="J53" i="11" s="1"/>
  <c r="J54" i="11"/>
  <c r="J55" i="11"/>
  <c r="J58" i="11"/>
  <c r="J59" i="11"/>
  <c r="J60" i="11"/>
  <c r="J6" i="11"/>
  <c r="J7" i="11"/>
  <c r="J8" i="11"/>
  <c r="J10" i="11"/>
  <c r="J11" i="11"/>
  <c r="J12" i="11"/>
  <c r="J13" i="11"/>
  <c r="J14" i="11"/>
  <c r="F26" i="11"/>
  <c r="F27" i="11"/>
  <c r="F28" i="11"/>
  <c r="F30" i="11"/>
  <c r="F31" i="11"/>
  <c r="F32" i="11"/>
  <c r="F33" i="11"/>
  <c r="F34" i="11"/>
  <c r="F35" i="11"/>
  <c r="F36" i="11"/>
  <c r="F37" i="11"/>
  <c r="F39" i="11"/>
  <c r="F40" i="11"/>
  <c r="F41" i="11"/>
  <c r="F42" i="11"/>
  <c r="F43" i="11"/>
  <c r="F44" i="11"/>
  <c r="F46" i="11"/>
  <c r="F47" i="11"/>
  <c r="F48" i="11"/>
  <c r="F49" i="11"/>
  <c r="F50" i="11"/>
  <c r="F52" i="11"/>
  <c r="F53" i="11" s="1"/>
  <c r="F57" i="11"/>
  <c r="F58" i="11"/>
  <c r="F59" i="11"/>
  <c r="F60" i="11"/>
  <c r="F64" i="11"/>
  <c r="F17" i="11"/>
  <c r="F18" i="11"/>
  <c r="F19" i="11"/>
  <c r="F20" i="11"/>
  <c r="F22" i="11"/>
  <c r="F23" i="11"/>
  <c r="F24" i="11"/>
  <c r="F25" i="11"/>
  <c r="J9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2" i="11"/>
  <c r="G53" i="11" s="1"/>
  <c r="G54" i="11"/>
  <c r="G55" i="11"/>
  <c r="G57" i="11"/>
  <c r="G58" i="11"/>
  <c r="G59" i="11"/>
  <c r="G60" i="11"/>
  <c r="G62" i="11"/>
  <c r="G63" i="11"/>
  <c r="G64" i="11"/>
  <c r="G65" i="11"/>
  <c r="G66" i="11"/>
  <c r="G6" i="11"/>
  <c r="G7" i="11"/>
  <c r="G8" i="11"/>
  <c r="G9" i="11"/>
  <c r="G10" i="11"/>
  <c r="G11" i="11"/>
  <c r="G12" i="11"/>
  <c r="G13" i="11"/>
  <c r="G14" i="11"/>
  <c r="G5" i="11"/>
  <c r="H15" i="11"/>
  <c r="F5" i="11"/>
  <c r="F10" i="11"/>
  <c r="F11" i="11"/>
  <c r="F12" i="11"/>
  <c r="F13" i="11"/>
  <c r="F14" i="11"/>
  <c r="F9" i="11"/>
  <c r="F7" i="11"/>
  <c r="F6" i="11"/>
  <c r="D67" i="11"/>
  <c r="D61" i="11"/>
  <c r="D56" i="11"/>
  <c r="D53" i="11"/>
  <c r="D51" i="11"/>
  <c r="H38" i="11"/>
  <c r="D38" i="11"/>
  <c r="D15" i="11"/>
  <c r="E67" i="11" l="1"/>
  <c r="E15" i="11"/>
  <c r="I61" i="11"/>
  <c r="I38" i="11"/>
  <c r="I15" i="11"/>
  <c r="I67" i="11"/>
  <c r="F61" i="11"/>
  <c r="F51" i="11"/>
  <c r="I51" i="11"/>
  <c r="I56" i="11"/>
  <c r="E61" i="11"/>
  <c r="F54" i="11"/>
  <c r="F56" i="11" s="1"/>
  <c r="J62" i="11"/>
  <c r="J67" i="11" s="1"/>
  <c r="J5" i="11"/>
  <c r="J15" i="11" s="1"/>
  <c r="F62" i="11"/>
  <c r="F67" i="11" s="1"/>
  <c r="F16" i="11"/>
  <c r="F38" i="11" s="1"/>
  <c r="J51" i="11"/>
  <c r="J57" i="11"/>
  <c r="J61" i="11" s="1"/>
  <c r="J21" i="11"/>
  <c r="J38" i="11" s="1"/>
  <c r="J56" i="11"/>
  <c r="K51" i="11"/>
  <c r="K15" i="11"/>
  <c r="K61" i="11"/>
  <c r="K56" i="11"/>
  <c r="K67" i="11"/>
  <c r="K38" i="11"/>
  <c r="G56" i="11"/>
  <c r="G67" i="11"/>
  <c r="G61" i="11"/>
  <c r="G38" i="11"/>
  <c r="G51" i="11"/>
  <c r="G15" i="11"/>
  <c r="F8" i="11"/>
  <c r="F15" i="11" s="1"/>
  <c r="D68" i="11"/>
  <c r="H68" i="11"/>
  <c r="K66" i="9"/>
  <c r="K65" i="9"/>
  <c r="K68" i="9" s="1"/>
  <c r="K64" i="9"/>
  <c r="K63" i="9"/>
  <c r="J68" i="9"/>
  <c r="D68" i="9"/>
  <c r="J62" i="9"/>
  <c r="K62" i="9" s="1"/>
  <c r="D62" i="9"/>
  <c r="E62" i="9" s="1"/>
  <c r="J57" i="9"/>
  <c r="K57" i="9" s="1"/>
  <c r="D57" i="9"/>
  <c r="E57" i="9" s="1"/>
  <c r="J54" i="9"/>
  <c r="K54" i="9" s="1"/>
  <c r="D54" i="9"/>
  <c r="E54" i="9" s="1"/>
  <c r="J52" i="9"/>
  <c r="K52" i="9" s="1"/>
  <c r="D52" i="9"/>
  <c r="E52" i="9" s="1"/>
  <c r="J39" i="9"/>
  <c r="K39" i="9" s="1"/>
  <c r="D39" i="9"/>
  <c r="E39" i="9" s="1"/>
  <c r="E68" i="11" l="1"/>
  <c r="I68" i="11"/>
  <c r="J68" i="11"/>
  <c r="F68" i="11"/>
  <c r="K68" i="11"/>
  <c r="G68" i="11"/>
  <c r="J16" i="9"/>
  <c r="D16" i="9"/>
  <c r="L7" i="9"/>
  <c r="L8" i="9"/>
  <c r="L9" i="9"/>
  <c r="L10" i="9"/>
  <c r="L11" i="9"/>
  <c r="L12" i="9"/>
  <c r="L13" i="9"/>
  <c r="L14" i="9"/>
  <c r="L15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F7" i="9"/>
  <c r="F8" i="9"/>
  <c r="F9" i="9"/>
  <c r="F10" i="9"/>
  <c r="F11" i="9"/>
  <c r="F12" i="9"/>
  <c r="F13" i="9"/>
  <c r="F14" i="9"/>
  <c r="F15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L6" i="9"/>
  <c r="F6" i="9"/>
  <c r="E16" i="9" l="1"/>
  <c r="E69" i="9" s="1"/>
  <c r="L16" i="9"/>
  <c r="K16" i="9"/>
  <c r="K69" i="9" s="1"/>
  <c r="L69" i="9" s="1"/>
  <c r="J69" i="9"/>
  <c r="D69" i="9"/>
  <c r="F16" i="9"/>
  <c r="F69" i="9" l="1"/>
</calcChain>
</file>

<file path=xl/sharedStrings.xml><?xml version="1.0" encoding="utf-8"?>
<sst xmlns="http://schemas.openxmlformats.org/spreadsheetml/2006/main" count="230" uniqueCount="119">
  <si>
    <t>EPCI</t>
  </si>
  <si>
    <t>CA du Grand Angoulême</t>
  </si>
  <si>
    <t>SyBRA</t>
  </si>
  <si>
    <t>Saint-Yrieix-sur-Charente</t>
  </si>
  <si>
    <t>Angoulême</t>
  </si>
  <si>
    <t>Nersac</t>
  </si>
  <si>
    <t>Sireuil</t>
  </si>
  <si>
    <t>CA du Grand Cognac</t>
  </si>
  <si>
    <t>SBV Né</t>
  </si>
  <si>
    <t>Jarnac</t>
  </si>
  <si>
    <t>SYMBA</t>
  </si>
  <si>
    <t>Bourg-Charente</t>
  </si>
  <si>
    <t>Cognac</t>
  </si>
  <si>
    <t>Saint-Laurent-de-Cognac</t>
  </si>
  <si>
    <t>CA de Saintes</t>
  </si>
  <si>
    <t>Dompierre-sur-Charente</t>
  </si>
  <si>
    <t>Chaniers</t>
  </si>
  <si>
    <t>SYMBAS</t>
  </si>
  <si>
    <t>Les Gonds</t>
  </si>
  <si>
    <t>Saintes</t>
  </si>
  <si>
    <t>Gond-Pontouvre</t>
  </si>
  <si>
    <t>Fleac</t>
  </si>
  <si>
    <t>Saint-Michel</t>
  </si>
  <si>
    <t>Linars</t>
  </si>
  <si>
    <t>Trois-Palis</t>
  </si>
  <si>
    <t>Rouillet-Saint-Estephe</t>
  </si>
  <si>
    <t>Champmillon</t>
  </si>
  <si>
    <t>Mosnac-Saint-Simeux</t>
  </si>
  <si>
    <t>Chateauneuf-sur-Charente</t>
  </si>
  <si>
    <t>Vibrac</t>
  </si>
  <si>
    <t>Saint-Simon</t>
  </si>
  <si>
    <t>Bassac</t>
  </si>
  <si>
    <t>Angeac-sur-Charente</t>
  </si>
  <si>
    <t>Graves-Saint-Amant</t>
  </si>
  <si>
    <t>Saint-Meme-les Carrières</t>
  </si>
  <si>
    <t>Mainxe-Gondeville</t>
  </si>
  <si>
    <t>Gensac-la-Pallue</t>
  </si>
  <si>
    <t>Chateaubernard</t>
  </si>
  <si>
    <t>Merpins</t>
  </si>
  <si>
    <t>Triac-Lautrait</t>
  </si>
  <si>
    <t>Julienne</t>
  </si>
  <si>
    <t>Saint-Brice</t>
  </si>
  <si>
    <t>Boutiers-Saint-Trojan</t>
  </si>
  <si>
    <t>Javrezac</t>
  </si>
  <si>
    <t>CC de la Haute Saintonge</t>
  </si>
  <si>
    <t>Salignac-sur-Charente</t>
  </si>
  <si>
    <t>Brives-sur-Charente</t>
  </si>
  <si>
    <t>Cherac</t>
  </si>
  <si>
    <t>Montils</t>
  </si>
  <si>
    <t>Rouffiac</t>
  </si>
  <si>
    <t>Saint-Sever-de-Saintonge</t>
  </si>
  <si>
    <t>Courcoury</t>
  </si>
  <si>
    <t>Bussac-sur-Charente</t>
  </si>
  <si>
    <t>Saint-Vaize</t>
  </si>
  <si>
    <t>CC de Gémozac et de la Saintonge Viticole</t>
  </si>
  <si>
    <t>Berneuil</t>
  </si>
  <si>
    <t>Taillebourg</t>
  </si>
  <si>
    <t>Saint-Savinien</t>
  </si>
  <si>
    <t>Le Mung</t>
  </si>
  <si>
    <t>Bords</t>
  </si>
  <si>
    <t>SMCA</t>
  </si>
  <si>
    <t>Port-d'Envaux</t>
  </si>
  <si>
    <t>Crazannes</t>
  </si>
  <si>
    <t>Geay</t>
  </si>
  <si>
    <t>Romegoux</t>
  </si>
  <si>
    <t>La Vallée</t>
  </si>
  <si>
    <t>CC des Vals de Saintonge communauté</t>
  </si>
  <si>
    <t>Fontcouverte</t>
  </si>
  <si>
    <t>SMBV</t>
  </si>
  <si>
    <t>COMMUNES</t>
  </si>
  <si>
    <t>Financement</t>
  </si>
  <si>
    <t>TOTAL CA du Grand Angoulême :</t>
  </si>
  <si>
    <t>TOTAL CA du Grand Cognac :</t>
  </si>
  <si>
    <t>TOTAL CA de Saintes :</t>
  </si>
  <si>
    <t>TOTAL CC de Gémozac et de la Saintonge Viticole :</t>
  </si>
  <si>
    <t>TOTAL CC de la Haute Saintonge :</t>
  </si>
  <si>
    <t>TOTAL CC des Vals de Saintonge communauté :</t>
  </si>
  <si>
    <t>TOTAL CC Cœur de Saintonge :</t>
  </si>
  <si>
    <t>Le diagnostic peut être réalisé par un prestataire ou en régie**</t>
  </si>
  <si>
    <t>** En régie, l'achat d'un matériel topographique (valeur d'environ 15 000 €) est nécessaire pour la réalisation des diagnostics inondations</t>
  </si>
  <si>
    <t>Priorisation sur la Q20</t>
  </si>
  <si>
    <t>Priorisation sur la Q100</t>
  </si>
  <si>
    <t>TOTAL 56 COMMUNES</t>
  </si>
  <si>
    <t>CC Cœur de Saintonge***</t>
  </si>
  <si>
    <t>Cout moyen d'un diagnostic estimé à 600 € pour une habitation</t>
  </si>
  <si>
    <t>Nb habitations concernées</t>
  </si>
  <si>
    <t xml:space="preserve">Autofinancement* </t>
  </si>
  <si>
    <t>Scénario 1 :</t>
  </si>
  <si>
    <t>Scénario 2 :</t>
  </si>
  <si>
    <t>Scénario 3 :</t>
  </si>
  <si>
    <t>Scénario 4 :</t>
  </si>
  <si>
    <t>*Autofinancement : Le cout de l'autofinancement du maitre d'ouvrage varie en fonction du reste à charge voulu pour les riverains pour la mise en place des travaux de réduction de la vulnérabilité. 4 scénarios possibles :</t>
  </si>
  <si>
    <t>Le riverain à 20% du cout des travaux  à sa charge</t>
  </si>
  <si>
    <t>Le riverain à 15% du cout des travaux  à sa charge</t>
  </si>
  <si>
    <t>Le riverain à 10% du cout des travaux  à sa charge</t>
  </si>
  <si>
    <t>Le riverain à 0% du cout des travaux  à sa charge</t>
  </si>
  <si>
    <t>CC Cœur de Saintonge**</t>
  </si>
  <si>
    <t>***Pour la CC Cœur de Saintonge, il s'agit des chiffres réels de réalisation de diagnostics sur la campagne en cours (Les valeurs sont indiquées uniquement pour chiffrer le tableau n°2 - Travaux)</t>
  </si>
  <si>
    <t>**Pour la CC Cœur de Saintonge, il s'agit des chiffres réels de réalisation de diagnostics sur la campagne en cours.</t>
  </si>
  <si>
    <r>
      <rPr>
        <b/>
        <u/>
        <sz val="11"/>
        <color theme="1"/>
        <rFont val="Calibri"/>
        <family val="2"/>
        <scheme val="minor"/>
      </rPr>
      <t xml:space="preserve">Particularité du département 17 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financement sur les travaux de réduction de la vulnérabilité à hauteur du taux de participation apporté par la collectivité.</t>
    </r>
  </si>
  <si>
    <t>Cout moyen des travaux estimé à 10 000 € pour une habitation</t>
  </si>
  <si>
    <r>
      <t>Cout estimé (</t>
    </r>
    <r>
      <rPr>
        <b/>
        <sz val="11"/>
        <color theme="1"/>
        <rFont val="Calibri"/>
        <family val="2"/>
        <scheme val="minor"/>
      </rPr>
      <t>30 %</t>
    </r>
    <r>
      <rPr>
        <sz val="11"/>
        <color theme="1"/>
        <rFont val="Calibri"/>
        <family val="2"/>
        <scheme val="minor"/>
      </rPr>
      <t xml:space="preserve"> de réalisation de DIAG)</t>
    </r>
  </si>
  <si>
    <r>
      <t>Cout estimé (</t>
    </r>
    <r>
      <rPr>
        <b/>
        <sz val="11"/>
        <color theme="1"/>
        <rFont val="Calibri"/>
        <family val="2"/>
        <scheme val="minor"/>
      </rPr>
      <t>10 %</t>
    </r>
    <r>
      <rPr>
        <sz val="11"/>
        <color theme="1"/>
        <rFont val="Calibri"/>
        <family val="2"/>
        <scheme val="minor"/>
      </rPr>
      <t xml:space="preserve"> de réalisation de travaux sur les 30% diagnostiquées)</t>
    </r>
  </si>
  <si>
    <t>Autres financements*</t>
  </si>
  <si>
    <t>Département</t>
  </si>
  <si>
    <t>EPTB Charente</t>
  </si>
  <si>
    <r>
      <rPr>
        <b/>
        <u/>
        <sz val="11"/>
        <color theme="1"/>
        <rFont val="Calibri"/>
        <family val="2"/>
        <scheme val="minor"/>
      </rPr>
      <t xml:space="preserve">Particularité du département 17 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financement sur les campagnes de diagnostic de vulnérabillité aux inondations à hauteur de 20%.</t>
    </r>
  </si>
  <si>
    <t>Scénario 1 - Département : 20%, EPCI : 24%, EPTB : 6%</t>
  </si>
  <si>
    <t>Scénario 2 - Département : 20%, EPCI : 30%, EPTB : 0%</t>
  </si>
  <si>
    <t>Scénario 3 - Département : 0%, EPCI : 40%, EPTB : 10%</t>
  </si>
  <si>
    <t>Scénario 4 - Département : 0%, EPCI : 50%, EPTB : 0%</t>
  </si>
  <si>
    <t>Fonds Barnier (50%)</t>
  </si>
  <si>
    <r>
      <rPr>
        <b/>
        <sz val="11"/>
        <color theme="1"/>
        <rFont val="Calibri"/>
        <family val="2"/>
        <scheme val="minor"/>
      </rPr>
      <t>*Scénario 1</t>
    </r>
    <r>
      <rPr>
        <sz val="11"/>
        <color theme="1"/>
        <rFont val="Calibri"/>
        <family val="2"/>
        <scheme val="minor"/>
      </rPr>
      <t xml:space="preserve"> : Maitrise d'ouvrage de l'EPTB Charente qui apporte 6% (soit 20% de l'autofinancement déduction faite des subventions au titre de la solidarité de bassin) + Financement : Fonds Barnier : 50% ; Département : 20% ; EPCI 24% </t>
    </r>
  </si>
  <si>
    <r>
      <rPr>
        <b/>
        <sz val="11"/>
        <color theme="1"/>
        <rFont val="Calibri"/>
        <family val="2"/>
        <scheme val="minor"/>
      </rPr>
      <t>Scénario non chiffré</t>
    </r>
    <r>
      <rPr>
        <sz val="11"/>
        <color theme="1"/>
        <rFont val="Calibri"/>
        <family val="2"/>
        <scheme val="minor"/>
      </rPr>
      <t xml:space="preserve"> : Portage par chaque commune ou par chaque syndicat de bassin versant</t>
    </r>
  </si>
  <si>
    <t>Fonds Barnier (80%)</t>
  </si>
  <si>
    <r>
      <rPr>
        <b/>
        <sz val="11"/>
        <color theme="1"/>
        <rFont val="Calibri"/>
        <family val="2"/>
        <scheme val="minor"/>
      </rPr>
      <t>*Scénario 3</t>
    </r>
    <r>
      <rPr>
        <sz val="11"/>
        <color theme="1"/>
        <rFont val="Calibri"/>
        <family val="2"/>
        <scheme val="minor"/>
      </rPr>
      <t xml:space="preserve"> : Maitrise d'ouvrage de l'EPTB Charente qui apporte 10% (soit 20% de l'autofinancement déduction faite des subventions au titre de la solidarité de bassin) + Financement : Fonds Barnier : 50% ; EPCI 40% </t>
    </r>
  </si>
  <si>
    <r>
      <rPr>
        <b/>
        <u/>
        <sz val="11"/>
        <color theme="1"/>
        <rFont val="Calibri"/>
        <family val="2"/>
        <scheme val="minor"/>
      </rPr>
      <t xml:space="preserve">Département 16 </t>
    </r>
    <r>
      <rPr>
        <u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Positionnement du Département sur une participation au financement en attente.</t>
    </r>
  </si>
  <si>
    <r>
      <rPr>
        <b/>
        <sz val="11"/>
        <color theme="1"/>
        <rFont val="Calibri"/>
        <family val="2"/>
        <scheme val="minor"/>
      </rPr>
      <t>*Scénario 2</t>
    </r>
    <r>
      <rPr>
        <sz val="11"/>
        <color theme="1"/>
        <rFont val="Calibri"/>
        <family val="2"/>
        <scheme val="minor"/>
      </rPr>
      <t xml:space="preserve"> : Maitrise d'ouvrage EPCI : 30% + Financement : Fonds Barnier : 50% ; Département : 20% </t>
    </r>
  </si>
  <si>
    <r>
      <rPr>
        <b/>
        <sz val="11"/>
        <color theme="1"/>
        <rFont val="Calibri"/>
        <family val="2"/>
        <scheme val="minor"/>
      </rPr>
      <t>*Scénario 4</t>
    </r>
    <r>
      <rPr>
        <sz val="11"/>
        <color theme="1"/>
        <rFont val="Calibri"/>
        <family val="2"/>
        <scheme val="minor"/>
      </rPr>
      <t xml:space="preserve"> : Maitrise d'ouvrage EPCI : 50% + Financement : Fonds Barnier : 50%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</si>
</sst>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165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165" fontId="0" fillId="5" borderId="1" xfId="0" applyNumberFormat="1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 wrapText="1"/>
      <protection hidden="1"/>
    </xf>
    <xf numFmtId="0" fontId="0" fillId="7" borderId="2" xfId="0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165" fontId="0" fillId="7" borderId="1" xfId="0" applyNumberForma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3" fontId="0" fillId="2" borderId="6" xfId="0" applyNumberFormat="1" applyFill="1" applyBorder="1" applyAlignment="1" applyProtection="1">
      <alignment horizontal="center" vertical="center" wrapText="1"/>
      <protection hidden="1"/>
    </xf>
    <xf numFmtId="0" fontId="0" fillId="2" borderId="5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165" fontId="0" fillId="2" borderId="1" xfId="0" applyNumberForma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 wrapText="1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165" fontId="0" fillId="8" borderId="1" xfId="0" applyNumberForma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 applyProtection="1">
      <alignment horizontal="center" vertical="center" wrapText="1"/>
      <protection hidden="1"/>
    </xf>
    <xf numFmtId="0" fontId="0" fillId="11" borderId="1" xfId="0" applyFill="1" applyBorder="1" applyAlignment="1" applyProtection="1">
      <alignment horizontal="center" vertical="center"/>
      <protection hidden="1"/>
    </xf>
    <xf numFmtId="165" fontId="0" fillId="11" borderId="1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 wrapText="1"/>
      <protection hidden="1"/>
    </xf>
    <xf numFmtId="165" fontId="0" fillId="6" borderId="1" xfId="0" applyNumberFormat="1" applyFill="1" applyBorder="1" applyAlignment="1" applyProtection="1">
      <alignment horizontal="center" vertical="center"/>
      <protection hidden="1"/>
    </xf>
    <xf numFmtId="0" fontId="0" fillId="10" borderId="4" xfId="0" applyFill="1" applyBorder="1" applyAlignment="1" applyProtection="1">
      <alignment horizontal="center" vertical="center" wrapText="1"/>
      <protection hidden="1"/>
    </xf>
    <xf numFmtId="0" fontId="0" fillId="10" borderId="1" xfId="0" applyFill="1" applyBorder="1" applyAlignment="1" applyProtection="1">
      <alignment horizontal="center" vertical="center" wrapText="1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165" fontId="0" fillId="10" borderId="1" xfId="0" applyNumberForma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165" fontId="0" fillId="3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16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5" fontId="0" fillId="0" borderId="4" xfId="0" applyNumberFormat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5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9" fontId="0" fillId="0" borderId="0" xfId="0" applyNumberFormat="1" applyAlignment="1" applyProtection="1">
      <alignment horizontal="left"/>
      <protection hidden="1"/>
    </xf>
    <xf numFmtId="165" fontId="2" fillId="12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12" borderId="10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hidden="1"/>
    </xf>
    <xf numFmtId="165" fontId="1" fillId="4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Protection="1">
      <protection hidden="1"/>
    </xf>
    <xf numFmtId="165" fontId="1" fillId="9" borderId="4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165" fontId="0" fillId="3" borderId="4" xfId="0" applyNumberFormat="1" applyFill="1" applyBorder="1" applyAlignment="1" applyProtection="1">
      <alignment horizontal="center" vertical="center"/>
      <protection hidden="1"/>
    </xf>
    <xf numFmtId="165" fontId="0" fillId="6" borderId="4" xfId="0" applyNumberFormat="1" applyFill="1" applyBorder="1" applyAlignment="1" applyProtection="1">
      <alignment horizontal="center" vertical="center"/>
      <protection hidden="1"/>
    </xf>
    <xf numFmtId="165" fontId="0" fillId="10" borderId="4" xfId="0" applyNumberFormat="1" applyFill="1" applyBorder="1" applyAlignment="1" applyProtection="1">
      <alignment horizontal="center" vertical="center"/>
      <protection hidden="1"/>
    </xf>
    <xf numFmtId="165" fontId="0" fillId="5" borderId="4" xfId="0" applyNumberFormat="1" applyFill="1" applyBorder="1" applyAlignment="1" applyProtection="1">
      <alignment horizontal="center" vertical="center"/>
      <protection hidden="1"/>
    </xf>
    <xf numFmtId="165" fontId="1" fillId="5" borderId="4" xfId="0" applyNumberFormat="1" applyFont="1" applyFill="1" applyBorder="1" applyAlignment="1" applyProtection="1">
      <alignment horizontal="center" vertical="center"/>
      <protection hidden="1"/>
    </xf>
    <xf numFmtId="165" fontId="1" fillId="3" borderId="4" xfId="0" applyNumberFormat="1" applyFont="1" applyFill="1" applyBorder="1" applyAlignment="1" applyProtection="1">
      <alignment horizontal="center" vertical="center"/>
      <protection hidden="1"/>
    </xf>
    <xf numFmtId="165" fontId="1" fillId="10" borderId="4" xfId="0" applyNumberFormat="1" applyFont="1" applyFill="1" applyBorder="1" applyAlignment="1" applyProtection="1">
      <alignment horizontal="center" vertical="center"/>
      <protection hidden="1"/>
    </xf>
    <xf numFmtId="165" fontId="0" fillId="7" borderId="4" xfId="0" applyNumberFormat="1" applyFill="1" applyBorder="1" applyAlignment="1" applyProtection="1">
      <alignment horizontal="center" vertical="center"/>
      <protection hidden="1"/>
    </xf>
    <xf numFmtId="165" fontId="1" fillId="7" borderId="4" xfId="0" applyNumberFormat="1" applyFont="1" applyFill="1" applyBorder="1" applyAlignment="1" applyProtection="1">
      <alignment horizontal="center" vertical="center"/>
      <protection hidden="1"/>
    </xf>
    <xf numFmtId="165" fontId="0" fillId="11" borderId="4" xfId="0" applyNumberFormat="1" applyFill="1" applyBorder="1" applyAlignment="1" applyProtection="1">
      <alignment horizontal="center" vertical="center"/>
      <protection hidden="1"/>
    </xf>
    <xf numFmtId="165" fontId="1" fillId="11" borderId="4" xfId="0" applyNumberFormat="1" applyFont="1" applyFill="1" applyBorder="1" applyAlignment="1" applyProtection="1">
      <alignment horizontal="center" vertical="center"/>
      <protection hidden="1"/>
    </xf>
    <xf numFmtId="165" fontId="0" fillId="2" borderId="4" xfId="0" applyNumberFormat="1" applyFill="1" applyBorder="1" applyAlignment="1" applyProtection="1">
      <alignment horizontal="center" vertical="center"/>
      <protection hidden="1"/>
    </xf>
    <xf numFmtId="165" fontId="1" fillId="2" borderId="4" xfId="0" applyNumberFormat="1" applyFont="1" applyFill="1" applyBorder="1" applyAlignment="1" applyProtection="1">
      <alignment horizontal="center" vertical="center"/>
      <protection hidden="1"/>
    </xf>
    <xf numFmtId="165" fontId="0" fillId="8" borderId="4" xfId="0" applyNumberFormat="1" applyFill="1" applyBorder="1" applyAlignment="1" applyProtection="1">
      <alignment horizontal="center" vertical="center"/>
      <protection hidden="1"/>
    </xf>
    <xf numFmtId="165" fontId="1" fillId="8" borderId="4" xfId="0" applyNumberFormat="1" applyFont="1" applyFill="1" applyBorder="1" applyAlignment="1" applyProtection="1">
      <alignment horizontal="center" vertical="center"/>
      <protection hidden="1"/>
    </xf>
    <xf numFmtId="165" fontId="1" fillId="6" borderId="4" xfId="0" applyNumberFormat="1" applyFont="1" applyFill="1" applyBorder="1" applyAlignment="1" applyProtection="1">
      <alignment horizontal="center" vertical="center"/>
      <protection hidden="1"/>
    </xf>
    <xf numFmtId="165" fontId="0" fillId="9" borderId="2" xfId="0" applyNumberFormat="1" applyFill="1" applyBorder="1" applyAlignment="1" applyProtection="1">
      <alignment horizontal="center" vertical="center" wrapText="1"/>
      <protection hidden="1"/>
    </xf>
    <xf numFmtId="165" fontId="0" fillId="9" borderId="4" xfId="0" applyNumberFormat="1" applyFill="1" applyBorder="1" applyAlignment="1" applyProtection="1">
      <alignment horizontal="center" vertical="center" wrapText="1"/>
      <protection hidden="1"/>
    </xf>
    <xf numFmtId="0" fontId="0" fillId="10" borderId="4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11" borderId="4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1" fillId="8" borderId="1" xfId="0" applyFont="1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10" borderId="1" xfId="0" applyFont="1" applyFill="1" applyBorder="1" applyAlignment="1" applyProtection="1">
      <alignment horizontal="center" vertical="center" wrapText="1"/>
      <protection hidden="1"/>
    </xf>
    <xf numFmtId="165" fontId="1" fillId="4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8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3" xfId="0" applyFont="1" applyFill="1" applyBorder="1" applyAlignment="1" applyProtection="1">
      <alignment horizontal="center" vertical="center" wrapText="1"/>
      <protection hidden="1"/>
    </xf>
    <xf numFmtId="0" fontId="0" fillId="7" borderId="4" xfId="0" applyFont="1" applyFill="1" applyBorder="1" applyAlignment="1" applyProtection="1">
      <alignment horizontal="center" vertical="center" wrapText="1"/>
      <protection hidden="1"/>
    </xf>
    <xf numFmtId="0" fontId="0" fillId="7" borderId="1" xfId="0" applyFont="1" applyFill="1" applyBorder="1" applyAlignment="1" applyProtection="1">
      <alignment horizontal="center" vertical="center" wrapText="1"/>
      <protection hidden="1"/>
    </xf>
    <xf numFmtId="0" fontId="1" fillId="10" borderId="4" xfId="0" applyFont="1" applyFill="1" applyBorder="1" applyAlignment="1" applyProtection="1">
      <alignment horizontal="center" vertical="center" wrapText="1"/>
      <protection hidden="1"/>
    </xf>
    <xf numFmtId="165" fontId="1" fillId="4" borderId="2" xfId="0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165" fontId="0" fillId="9" borderId="11" xfId="0" applyNumberFormat="1" applyFont="1" applyFill="1" applyBorder="1" applyAlignment="1" applyProtection="1">
      <alignment horizontal="center" vertical="center"/>
      <protection hidden="1"/>
    </xf>
    <xf numFmtId="165" fontId="0" fillId="9" borderId="12" xfId="0" applyNumberFormat="1" applyFont="1" applyFill="1" applyBorder="1" applyAlignment="1" applyProtection="1">
      <alignment horizontal="center" vertical="center"/>
      <protection hidden="1"/>
    </xf>
    <xf numFmtId="165" fontId="0" fillId="9" borderId="13" xfId="0" applyNumberFormat="1" applyFont="1" applyFill="1" applyBorder="1" applyAlignment="1" applyProtection="1">
      <alignment horizontal="center" vertical="center"/>
      <protection hidden="1"/>
    </xf>
    <xf numFmtId="165" fontId="0" fillId="12" borderId="15" xfId="0" applyNumberFormat="1" applyFill="1" applyBorder="1" applyAlignment="1" applyProtection="1">
      <alignment horizontal="center" vertical="center" wrapText="1"/>
      <protection locked="0"/>
    </xf>
    <xf numFmtId="165" fontId="0" fillId="12" borderId="16" xfId="0" applyNumberFormat="1" applyFill="1" applyBorder="1" applyAlignment="1" applyProtection="1">
      <alignment horizontal="center" vertical="center" wrapText="1"/>
      <protection locked="0"/>
    </xf>
    <xf numFmtId="165" fontId="0" fillId="12" borderId="17" xfId="0" applyNumberFormat="1" applyFill="1" applyBorder="1" applyAlignment="1" applyProtection="1">
      <alignment horizontal="center" vertical="center" wrapText="1"/>
      <protection locked="0"/>
    </xf>
    <xf numFmtId="165" fontId="0" fillId="9" borderId="11" xfId="0" applyNumberFormat="1" applyFill="1" applyBorder="1" applyAlignment="1" applyProtection="1">
      <alignment horizontal="center" vertical="center" wrapText="1"/>
      <protection hidden="1"/>
    </xf>
    <xf numFmtId="165" fontId="0" fillId="9" borderId="18" xfId="0" applyNumberFormat="1" applyFill="1" applyBorder="1" applyAlignment="1" applyProtection="1">
      <alignment horizontal="center" vertical="center" wrapText="1"/>
      <protection hidden="1"/>
    </xf>
    <xf numFmtId="165" fontId="0" fillId="9" borderId="8" xfId="0" applyNumberFormat="1" applyFill="1" applyBorder="1" applyAlignment="1" applyProtection="1">
      <alignment horizontal="center" vertical="center" wrapText="1"/>
      <protection hidden="1"/>
    </xf>
    <xf numFmtId="0" fontId="0" fillId="9" borderId="13" xfId="0" applyFill="1" applyBorder="1" applyAlignment="1" applyProtection="1">
      <alignment horizontal="center" vertical="center" wrapText="1"/>
      <protection hidden="1"/>
    </xf>
    <xf numFmtId="0" fontId="0" fillId="9" borderId="14" xfId="0" applyFill="1" applyBorder="1" applyAlignment="1" applyProtection="1">
      <alignment horizontal="center" vertical="center" wrapText="1"/>
      <protection hidden="1"/>
    </xf>
    <xf numFmtId="0" fontId="0" fillId="9" borderId="9" xfId="0" applyFill="1" applyBorder="1" applyAlignment="1" applyProtection="1">
      <alignment horizontal="center" vertical="center" wrapText="1"/>
      <protection hidden="1"/>
    </xf>
    <xf numFmtId="164" fontId="0" fillId="9" borderId="2" xfId="0" applyNumberFormat="1" applyFill="1" applyBorder="1" applyAlignment="1" applyProtection="1">
      <alignment horizontal="center" vertical="center" wrapText="1"/>
      <protection hidden="1"/>
    </xf>
    <xf numFmtId="164" fontId="0" fillId="9" borderId="3" xfId="0" applyNumberFormat="1" applyFill="1" applyBorder="1" applyAlignment="1" applyProtection="1">
      <alignment horizontal="center" vertical="center" wrapText="1"/>
      <protection hidden="1"/>
    </xf>
    <xf numFmtId="164" fontId="0" fillId="9" borderId="4" xfId="0" applyNumberFormat="1" applyFill="1" applyBorder="1" applyAlignment="1" applyProtection="1">
      <alignment horizontal="center" vertical="center" wrapText="1"/>
      <protection hidden="1"/>
    </xf>
    <xf numFmtId="0" fontId="0" fillId="10" borderId="2" xfId="0" applyFill="1" applyBorder="1" applyAlignment="1" applyProtection="1">
      <alignment horizontal="center" vertical="center"/>
      <protection hidden="1"/>
    </xf>
    <xf numFmtId="0" fontId="0" fillId="10" borderId="3" xfId="0" applyFill="1" applyBorder="1" applyAlignment="1" applyProtection="1">
      <alignment horizontal="center" vertical="center"/>
      <protection hidden="1"/>
    </xf>
    <xf numFmtId="0" fontId="0" fillId="10" borderId="4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1" fillId="11" borderId="4" xfId="0" applyFont="1" applyFill="1" applyBorder="1" applyAlignment="1" applyProtection="1">
      <alignment horizontal="center" vertical="center" wrapText="1"/>
      <protection hidden="1"/>
    </xf>
    <xf numFmtId="0" fontId="1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Alignment="1" applyProtection="1">
      <alignment horizontal="center" vertical="center" wrapText="1"/>
      <protection hidden="1"/>
    </xf>
    <xf numFmtId="0" fontId="0" fillId="11" borderId="2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0" fillId="9" borderId="2" xfId="0" applyFill="1" applyBorder="1" applyAlignment="1" applyProtection="1">
      <alignment horizontal="center" vertical="center" wrapText="1"/>
      <protection hidden="1"/>
    </xf>
    <xf numFmtId="0" fontId="0" fillId="9" borderId="3" xfId="0" applyFill="1" applyBorder="1" applyAlignment="1" applyProtection="1">
      <alignment horizontal="center" vertical="center" wrapText="1"/>
      <protection hidden="1"/>
    </xf>
    <xf numFmtId="0" fontId="0" fillId="9" borderId="4" xfId="0" applyFill="1" applyBorder="1" applyAlignment="1" applyProtection="1">
      <alignment horizontal="center" vertical="center" wrapText="1"/>
      <protection hidden="1"/>
    </xf>
    <xf numFmtId="165" fontId="0" fillId="9" borderId="2" xfId="0" applyNumberFormat="1" applyFill="1" applyBorder="1" applyAlignment="1" applyProtection="1">
      <alignment horizontal="center" vertical="center" wrapText="1"/>
      <protection hidden="1"/>
    </xf>
    <xf numFmtId="165" fontId="0" fillId="9" borderId="3" xfId="0" applyNumberFormat="1" applyFill="1" applyBorder="1" applyAlignment="1" applyProtection="1">
      <alignment horizontal="center" vertical="center" wrapText="1"/>
      <protection hidden="1"/>
    </xf>
    <xf numFmtId="165" fontId="0" fillId="9" borderId="4" xfId="0" applyNumberForma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4"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82E17D"/>
      <color rgb="FFEA9C34"/>
      <color rgb="FFF8805A"/>
      <color rgb="FFFFD399"/>
      <color rgb="FFFECC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workbookViewId="0">
      <pane ySplit="5" topLeftCell="A6" activePane="bottomLeft" state="frozen"/>
      <selection pane="bottomLeft" activeCell="R14" sqref="R14"/>
    </sheetView>
  </sheetViews>
  <sheetFormatPr baseColWidth="10" defaultRowHeight="14.4" x14ac:dyDescent="0.3"/>
  <cols>
    <col min="1" max="1" width="12.21875" style="2" customWidth="1"/>
    <col min="2" max="2" width="11.5546875" style="2"/>
    <col min="3" max="3" width="24" style="30" customWidth="1"/>
    <col min="4" max="4" width="11.5546875" style="2"/>
    <col min="5" max="6" width="13.33203125" style="31" customWidth="1"/>
    <col min="7" max="9" width="15" style="31" customWidth="1"/>
    <col min="10" max="10" width="11.5546875" style="2"/>
    <col min="11" max="11" width="13.33203125" style="32" customWidth="1"/>
    <col min="12" max="12" width="13.33203125" style="31" customWidth="1"/>
    <col min="13" max="15" width="15" style="31" customWidth="1"/>
    <col min="16" max="16384" width="11.5546875" style="2"/>
  </cols>
  <sheetData>
    <row r="1" spans="1:17" ht="28.8" customHeight="1" x14ac:dyDescent="0.3">
      <c r="A1" s="123" t="s">
        <v>0</v>
      </c>
      <c r="B1" s="123" t="s">
        <v>68</v>
      </c>
      <c r="C1" s="123" t="s">
        <v>69</v>
      </c>
      <c r="D1" s="92" t="s">
        <v>80</v>
      </c>
      <c r="E1" s="92"/>
      <c r="F1" s="92"/>
      <c r="G1" s="92"/>
      <c r="H1" s="92"/>
      <c r="I1" s="92"/>
      <c r="J1" s="92" t="s">
        <v>81</v>
      </c>
      <c r="K1" s="92"/>
      <c r="L1" s="92"/>
      <c r="M1" s="92"/>
      <c r="N1" s="92"/>
      <c r="O1" s="92"/>
    </row>
    <row r="2" spans="1:17" ht="28.8" customHeight="1" x14ac:dyDescent="0.3">
      <c r="A2" s="124"/>
      <c r="B2" s="124"/>
      <c r="C2" s="124"/>
      <c r="D2" s="126" t="s">
        <v>85</v>
      </c>
      <c r="E2" s="129" t="s">
        <v>101</v>
      </c>
      <c r="F2" s="76" t="s">
        <v>70</v>
      </c>
      <c r="G2" s="76"/>
      <c r="H2" s="76"/>
      <c r="I2" s="76"/>
      <c r="J2" s="102" t="s">
        <v>85</v>
      </c>
      <c r="K2" s="105" t="s">
        <v>101</v>
      </c>
      <c r="L2" s="76" t="s">
        <v>70</v>
      </c>
      <c r="M2" s="91"/>
      <c r="N2" s="76"/>
      <c r="O2" s="76"/>
    </row>
    <row r="3" spans="1:17" ht="28.8" customHeight="1" thickBot="1" x14ac:dyDescent="0.35">
      <c r="A3" s="124"/>
      <c r="B3" s="124"/>
      <c r="C3" s="124"/>
      <c r="D3" s="127"/>
      <c r="E3" s="130"/>
      <c r="F3" s="99" t="s">
        <v>111</v>
      </c>
      <c r="G3" s="93" t="s">
        <v>103</v>
      </c>
      <c r="H3" s="94"/>
      <c r="I3" s="95"/>
      <c r="J3" s="103"/>
      <c r="K3" s="106"/>
      <c r="L3" s="41"/>
      <c r="M3" s="93" t="s">
        <v>103</v>
      </c>
      <c r="N3" s="94"/>
      <c r="O3" s="95"/>
    </row>
    <row r="4" spans="1:17" ht="60.6" customHeight="1" thickBot="1" x14ac:dyDescent="0.35">
      <c r="A4" s="124"/>
      <c r="B4" s="124"/>
      <c r="C4" s="124"/>
      <c r="D4" s="127"/>
      <c r="E4" s="130"/>
      <c r="F4" s="100"/>
      <c r="G4" s="96"/>
      <c r="H4" s="97"/>
      <c r="I4" s="98"/>
      <c r="J4" s="103"/>
      <c r="K4" s="106"/>
      <c r="L4" s="99" t="s">
        <v>111</v>
      </c>
      <c r="M4" s="96"/>
      <c r="N4" s="97"/>
      <c r="O4" s="98"/>
      <c r="Q4" s="42"/>
    </row>
    <row r="5" spans="1:17" ht="28.8" customHeight="1" x14ac:dyDescent="0.3">
      <c r="A5" s="125"/>
      <c r="B5" s="125"/>
      <c r="C5" s="125"/>
      <c r="D5" s="128"/>
      <c r="E5" s="131"/>
      <c r="F5" s="101"/>
      <c r="G5" s="62" t="s">
        <v>104</v>
      </c>
      <c r="H5" s="43" t="s">
        <v>0</v>
      </c>
      <c r="I5" s="62" t="s">
        <v>105</v>
      </c>
      <c r="J5" s="104"/>
      <c r="K5" s="107"/>
      <c r="L5" s="101"/>
      <c r="M5" s="62" t="s">
        <v>104</v>
      </c>
      <c r="N5" s="43" t="s">
        <v>0</v>
      </c>
      <c r="O5" s="62" t="s">
        <v>105</v>
      </c>
      <c r="Q5" s="42"/>
    </row>
    <row r="6" spans="1:17" ht="14.4" customHeight="1" x14ac:dyDescent="0.3">
      <c r="A6" s="80" t="s">
        <v>1</v>
      </c>
      <c r="B6" s="82" t="s">
        <v>2</v>
      </c>
      <c r="C6" s="69" t="s">
        <v>20</v>
      </c>
      <c r="D6" s="3">
        <v>392</v>
      </c>
      <c r="E6" s="1">
        <f>D6*600*0.3</f>
        <v>70560</v>
      </c>
      <c r="F6" s="1">
        <f>E6*0.5</f>
        <v>35280</v>
      </c>
      <c r="G6" s="33" t="str">
        <f>IF($G$4="Scénario 1 - Département : 20%, EPCI : 24%, EPTB : 6%",E6*0.2,IF($G$4="Scénario 2 - Département : 20%, EPCI : 30%, EPTB : 0%",E6*0.2,IF($G$4="Scénario 3 - Département : 0%, EPCI : 40%, EPTB : 10%",E6*0,IF($G$4="Scénario 4 - Département : 0%, EPCI : 50%, EPTB : 0%",E6*0,IF($G$4="","")))))</f>
        <v/>
      </c>
      <c r="H6" s="44" t="str">
        <f>IF($G$4="Scénario 1 - Département : 20%, EPCI : 24%, EPTB : 6%",E6*0.24,IF($G$4="Scénario 2 - Département : 20%, EPCI : 30%, EPTB : 0%",E6*0.3,IF($G$4="Scénario 3 - Département : 0%, EPCI : 40%, EPTB : 10%",E6*0.4,IF($G$4="Scénario 4 - Département : 0%, EPCI : 50%, EPTB : 0%",E6*0.5,IF($G$4="","")))))</f>
        <v/>
      </c>
      <c r="I6" s="1" t="str">
        <f>IF($G$4="Scénario 1 - Département : 20%, EPCI : 24%, EPTB : 6%",E6*0.06,IF($G$4="Scénario 2 - Département : 20%, EPCI : 30%, EPTB : 0%",E6*0,IF($G$4="Scénario 3 - Département : 0%, EPCI : 40%, EPTB : 10%",E6*0.1,IF($G$4="Scénario 4 - Département : 0%, EPCI : 50%, EPTB : 0%",E6*0,IF($G$4="","")))))</f>
        <v/>
      </c>
      <c r="J6" s="3">
        <v>628</v>
      </c>
      <c r="K6" s="1">
        <f>J6*600*0.3</f>
        <v>113040</v>
      </c>
      <c r="L6" s="1">
        <f>K6*0.5</f>
        <v>56520</v>
      </c>
      <c r="M6" s="1" t="str">
        <f>IF($M$4="Scénario 1 - Département : 20%, EPCI : 24%, EPTB : 6%",K6*0.2,IF($M$4="Scénario 2 - Département : 20%, EPCI : 30%, EPTB : 0%",K6*0.2,IF($M$4="Scénario 3 - Département : 0%, EPCI : 40%, EPTB : 10%",K6*0,IF($M$4="Scénario 4 - Département : 0%, EPCI : 50%, EPTB : 0%",K6*0,IF($M$4="","")))))</f>
        <v/>
      </c>
      <c r="N6" s="44" t="str">
        <f>IF($M$4="Scénario 1 - Département : 20%, EPCI : 24%, EPTB : 6%",K6*0.24,IF($M$4="Scénario 2 - Département : 20%, EPCI : 30%, EPTB : 0%",K6*0.3,IF($M$4="Scénario 3 - Département : 0%, EPCI : 40%, EPTB : 10%",K6*0.4,IF($M$4="Scénario 4 - Département : 0%, EPCI : 50%, EPTB : 0%",K6*0.5,IF($M$4="","")))))</f>
        <v/>
      </c>
      <c r="O6" s="33" t="str">
        <f>IF($M$4="Scénario 1 - Département : 20%, EPCI : 24%, EPTB : 6%",K6*0.06,IF($M$4="Scénario 2 - Département : 20%, EPCI : 30%, EPTB : 0%",K6*0,IF($M$4="Scénario 3 - Département : 0%, EPCI : 40%, EPTB : 10%",K6*0.1,IF($M$4="Scénario 4 - Département : 0%, EPCI : 50%, EPTB : 0%",K6*0,IF($M$4="","")))))</f>
        <v/>
      </c>
    </row>
    <row r="7" spans="1:17" ht="14.4" customHeight="1" x14ac:dyDescent="0.3">
      <c r="A7" s="81"/>
      <c r="B7" s="83"/>
      <c r="C7" s="4" t="s">
        <v>3</v>
      </c>
      <c r="D7" s="3">
        <v>122</v>
      </c>
      <c r="E7" s="1">
        <f>D7*600*0.3</f>
        <v>21960</v>
      </c>
      <c r="F7" s="1">
        <f t="shared" ref="F7:F69" si="0">E7*0.5</f>
        <v>10980</v>
      </c>
      <c r="G7" s="33" t="str">
        <f t="shared" ref="G7:G69" si="1">IF($G$4="Scénario 1 - Département : 20%, EPCI : 24%, EPTB : 6%",E7*0.2,IF($G$4="Scénario 2 - Département : 20%, EPCI : 30%, EPTB : 0%",E7*0.2,IF($G$4="Scénario 3 - Département : 0%, EPCI : 40%, EPTB : 10%",E7*0,IF($G$4="Scénario 4 - Département : 0%, EPCI : 50%, EPTB : 0%",E7*0,IF($G$4="","")))))</f>
        <v/>
      </c>
      <c r="H7" s="44" t="str">
        <f t="shared" ref="H7:H69" si="2">IF($G$4="Scénario 1 - Département : 20%, EPCI : 24%, EPTB : 6%",E7*0.24,IF($G$4="Scénario 2 - Département : 20%, EPCI : 30%, EPTB : 0%",E7*0.3,IF($G$4="Scénario 3 - Département : 0%, EPCI : 40%, EPTB : 10%",E7*0.4,IF($G$4="Scénario 4 - Département : 0%, EPCI : 50%, EPTB : 0%",E7*0.5,IF($G$4="","")))))</f>
        <v/>
      </c>
      <c r="I7" s="1" t="str">
        <f t="shared" ref="I7:I69" si="3">IF($G$4="Scénario 1 - Département : 20%, EPCI : 24%, EPTB : 6%",E7*0.06,IF($G$4="Scénario 2 - Département : 20%, EPCI : 30%, EPTB : 0%",E7*0,IF($G$4="Scénario 3 - Département : 0%, EPCI : 40%, EPTB : 10%",E7*0.1,IF($G$4="Scénario 4 - Département : 0%, EPCI : 50%, EPTB : 0%",E7*0,IF($G$4="","")))))</f>
        <v/>
      </c>
      <c r="J7" s="3">
        <v>240</v>
      </c>
      <c r="K7" s="1">
        <f t="shared" ref="K7:K61" si="4">J7*600*0.3</f>
        <v>43200</v>
      </c>
      <c r="L7" s="1">
        <f t="shared" ref="L7:L69" si="5">K7*0.5</f>
        <v>21600</v>
      </c>
      <c r="M7" s="1" t="str">
        <f t="shared" ref="M7:M69" si="6">IF($M$4="Scénario 1 - Département : 20%, EPCI : 24%, EPTB : 6%",K7*0.2,IF($M$4="Scénario 2 - Département : 20%, EPCI : 30%, EPTB : 0%",K7*0.2,IF($M$4="Scénario 3 - Département : 0%, EPCI : 40%, EPTB : 10%",K7*0,IF($M$4="Scénario 4 - Département : 0%, EPCI : 50%, EPTB : 0%",K7*0,IF($M$4="","")))))</f>
        <v/>
      </c>
      <c r="N7" s="44" t="str">
        <f t="shared" ref="N7:N69" si="7">IF($M$4="Scénario 1 - Département : 20%, EPCI : 24%, EPTB : 6%",K7*0.24,IF($M$4="Scénario 2 - Département : 20%, EPCI : 30%, EPTB : 0%",K7*0.3,IF($M$4="Scénario 3 - Département : 0%, EPCI : 40%, EPTB : 10%",K7*0.4,IF($M$4="Scénario 4 - Département : 0%, EPCI : 50%, EPTB : 0%",K7*0.5,IF($M$4="","")))))</f>
        <v/>
      </c>
      <c r="O7" s="33" t="str">
        <f t="shared" ref="O7:O69" si="8">IF($M$4="Scénario 1 - Département : 20%, EPCI : 24%, EPTB : 6%",K7*0.06,IF($M$4="Scénario 2 - Département : 20%, EPCI : 30%, EPTB : 0%",K7*0,IF($M$4="Scénario 3 - Département : 0%, EPCI : 40%, EPTB : 10%",K7*0.1,IF($M$4="Scénario 4 - Département : 0%, EPCI : 50%, EPTB : 0%",K7*0,IF($M$4="","")))))</f>
        <v/>
      </c>
    </row>
    <row r="8" spans="1:17" x14ac:dyDescent="0.3">
      <c r="A8" s="81"/>
      <c r="B8" s="83"/>
      <c r="C8" s="4" t="s">
        <v>4</v>
      </c>
      <c r="D8" s="3">
        <v>243</v>
      </c>
      <c r="E8" s="1">
        <f t="shared" ref="E8:E62" si="9">D8*600*0.3</f>
        <v>43740</v>
      </c>
      <c r="F8" s="1">
        <f t="shared" si="0"/>
        <v>21870</v>
      </c>
      <c r="G8" s="33" t="str">
        <f t="shared" si="1"/>
        <v/>
      </c>
      <c r="H8" s="44" t="str">
        <f t="shared" si="2"/>
        <v/>
      </c>
      <c r="I8" s="1" t="str">
        <f t="shared" si="3"/>
        <v/>
      </c>
      <c r="J8" s="3">
        <v>536</v>
      </c>
      <c r="K8" s="1">
        <f t="shared" si="4"/>
        <v>96480</v>
      </c>
      <c r="L8" s="1">
        <f t="shared" si="5"/>
        <v>48240</v>
      </c>
      <c r="M8" s="1" t="str">
        <f t="shared" si="6"/>
        <v/>
      </c>
      <c r="N8" s="44" t="str">
        <f t="shared" si="7"/>
        <v/>
      </c>
      <c r="O8" s="33" t="str">
        <f t="shared" si="8"/>
        <v/>
      </c>
    </row>
    <row r="9" spans="1:17" x14ac:dyDescent="0.3">
      <c r="A9" s="81"/>
      <c r="B9" s="83"/>
      <c r="C9" s="4" t="s">
        <v>21</v>
      </c>
      <c r="D9" s="3">
        <v>123</v>
      </c>
      <c r="E9" s="1">
        <f t="shared" si="9"/>
        <v>22140</v>
      </c>
      <c r="F9" s="1">
        <f t="shared" si="0"/>
        <v>11070</v>
      </c>
      <c r="G9" s="33" t="str">
        <f t="shared" si="1"/>
        <v/>
      </c>
      <c r="H9" s="44" t="str">
        <f t="shared" si="2"/>
        <v/>
      </c>
      <c r="I9" s="1" t="str">
        <f t="shared" si="3"/>
        <v/>
      </c>
      <c r="J9" s="3">
        <v>150</v>
      </c>
      <c r="K9" s="1">
        <f t="shared" si="4"/>
        <v>27000</v>
      </c>
      <c r="L9" s="1">
        <f t="shared" si="5"/>
        <v>13500</v>
      </c>
      <c r="M9" s="1" t="str">
        <f t="shared" si="6"/>
        <v/>
      </c>
      <c r="N9" s="44" t="str">
        <f t="shared" si="7"/>
        <v/>
      </c>
      <c r="O9" s="33" t="str">
        <f t="shared" si="8"/>
        <v/>
      </c>
    </row>
    <row r="10" spans="1:17" x14ac:dyDescent="0.3">
      <c r="A10" s="81"/>
      <c r="B10" s="83"/>
      <c r="C10" s="4" t="s">
        <v>22</v>
      </c>
      <c r="D10" s="3">
        <v>3</v>
      </c>
      <c r="E10" s="1">
        <f t="shared" si="9"/>
        <v>540</v>
      </c>
      <c r="F10" s="1">
        <f t="shared" si="0"/>
        <v>270</v>
      </c>
      <c r="G10" s="33" t="str">
        <f t="shared" si="1"/>
        <v/>
      </c>
      <c r="H10" s="44" t="str">
        <f t="shared" si="2"/>
        <v/>
      </c>
      <c r="I10" s="1" t="str">
        <f t="shared" si="3"/>
        <v/>
      </c>
      <c r="J10" s="3">
        <v>24</v>
      </c>
      <c r="K10" s="1">
        <f t="shared" si="4"/>
        <v>4320</v>
      </c>
      <c r="L10" s="1">
        <f t="shared" si="5"/>
        <v>2160</v>
      </c>
      <c r="M10" s="1" t="str">
        <f t="shared" si="6"/>
        <v/>
      </c>
      <c r="N10" s="44" t="str">
        <f t="shared" si="7"/>
        <v/>
      </c>
      <c r="O10" s="33" t="str">
        <f t="shared" si="8"/>
        <v/>
      </c>
    </row>
    <row r="11" spans="1:17" x14ac:dyDescent="0.3">
      <c r="A11" s="81"/>
      <c r="B11" s="83"/>
      <c r="C11" s="4" t="s">
        <v>23</v>
      </c>
      <c r="D11" s="3">
        <v>21</v>
      </c>
      <c r="E11" s="1">
        <f t="shared" si="9"/>
        <v>3780</v>
      </c>
      <c r="F11" s="1">
        <f t="shared" si="0"/>
        <v>1890</v>
      </c>
      <c r="G11" s="33" t="str">
        <f t="shared" si="1"/>
        <v/>
      </c>
      <c r="H11" s="44" t="str">
        <f t="shared" si="2"/>
        <v/>
      </c>
      <c r="I11" s="1" t="str">
        <f t="shared" si="3"/>
        <v/>
      </c>
      <c r="J11" s="3">
        <v>25</v>
      </c>
      <c r="K11" s="1">
        <f t="shared" si="4"/>
        <v>4500</v>
      </c>
      <c r="L11" s="1">
        <f t="shared" si="5"/>
        <v>2250</v>
      </c>
      <c r="M11" s="1" t="str">
        <f t="shared" si="6"/>
        <v/>
      </c>
      <c r="N11" s="44" t="str">
        <f t="shared" si="7"/>
        <v/>
      </c>
      <c r="O11" s="33" t="str">
        <f t="shared" si="8"/>
        <v/>
      </c>
    </row>
    <row r="12" spans="1:17" x14ac:dyDescent="0.3">
      <c r="A12" s="81"/>
      <c r="B12" s="83"/>
      <c r="C12" s="4" t="s">
        <v>5</v>
      </c>
      <c r="D12" s="3">
        <v>31</v>
      </c>
      <c r="E12" s="1">
        <f t="shared" si="9"/>
        <v>5580</v>
      </c>
      <c r="F12" s="1">
        <f t="shared" si="0"/>
        <v>2790</v>
      </c>
      <c r="G12" s="33" t="str">
        <f t="shared" si="1"/>
        <v/>
      </c>
      <c r="H12" s="44" t="str">
        <f t="shared" si="2"/>
        <v/>
      </c>
      <c r="I12" s="1" t="str">
        <f t="shared" si="3"/>
        <v/>
      </c>
      <c r="J12" s="3">
        <v>107</v>
      </c>
      <c r="K12" s="1">
        <f t="shared" si="4"/>
        <v>19260</v>
      </c>
      <c r="L12" s="1">
        <f t="shared" si="5"/>
        <v>9630</v>
      </c>
      <c r="M12" s="1" t="str">
        <f t="shared" si="6"/>
        <v/>
      </c>
      <c r="N12" s="44" t="str">
        <f t="shared" si="7"/>
        <v/>
      </c>
      <c r="O12" s="33" t="str">
        <f t="shared" si="8"/>
        <v/>
      </c>
      <c r="P12" s="40"/>
    </row>
    <row r="13" spans="1:17" x14ac:dyDescent="0.3">
      <c r="A13" s="81"/>
      <c r="B13" s="83"/>
      <c r="C13" s="4" t="s">
        <v>24</v>
      </c>
      <c r="D13" s="3">
        <v>23</v>
      </c>
      <c r="E13" s="1">
        <f t="shared" si="9"/>
        <v>4140</v>
      </c>
      <c r="F13" s="1">
        <f t="shared" si="0"/>
        <v>2070</v>
      </c>
      <c r="G13" s="33" t="str">
        <f t="shared" si="1"/>
        <v/>
      </c>
      <c r="H13" s="44" t="str">
        <f t="shared" si="2"/>
        <v/>
      </c>
      <c r="I13" s="1" t="str">
        <f t="shared" si="3"/>
        <v/>
      </c>
      <c r="J13" s="3">
        <v>30</v>
      </c>
      <c r="K13" s="1">
        <f t="shared" si="4"/>
        <v>5400</v>
      </c>
      <c r="L13" s="1">
        <f t="shared" si="5"/>
        <v>2700</v>
      </c>
      <c r="M13" s="1" t="str">
        <f t="shared" si="6"/>
        <v/>
      </c>
      <c r="N13" s="44" t="str">
        <f t="shared" si="7"/>
        <v/>
      </c>
      <c r="O13" s="33" t="str">
        <f t="shared" si="8"/>
        <v/>
      </c>
    </row>
    <row r="14" spans="1:17" x14ac:dyDescent="0.3">
      <c r="A14" s="81"/>
      <c r="B14" s="83"/>
      <c r="C14" s="4" t="s">
        <v>6</v>
      </c>
      <c r="D14" s="3">
        <v>35</v>
      </c>
      <c r="E14" s="1">
        <f t="shared" si="9"/>
        <v>6300</v>
      </c>
      <c r="F14" s="1">
        <f t="shared" si="0"/>
        <v>3150</v>
      </c>
      <c r="G14" s="33" t="str">
        <f t="shared" si="1"/>
        <v/>
      </c>
      <c r="H14" s="44" t="str">
        <f t="shared" si="2"/>
        <v/>
      </c>
      <c r="I14" s="1" t="str">
        <f t="shared" si="3"/>
        <v/>
      </c>
      <c r="J14" s="3">
        <v>84</v>
      </c>
      <c r="K14" s="1">
        <f t="shared" si="4"/>
        <v>15120</v>
      </c>
      <c r="L14" s="1">
        <f t="shared" si="5"/>
        <v>7560</v>
      </c>
      <c r="M14" s="1" t="str">
        <f t="shared" si="6"/>
        <v/>
      </c>
      <c r="N14" s="44" t="str">
        <f t="shared" si="7"/>
        <v/>
      </c>
      <c r="O14" s="33" t="str">
        <f t="shared" si="8"/>
        <v/>
      </c>
    </row>
    <row r="15" spans="1:17" x14ac:dyDescent="0.3">
      <c r="A15" s="81"/>
      <c r="B15" s="83"/>
      <c r="C15" s="69" t="s">
        <v>25</v>
      </c>
      <c r="D15" s="3">
        <v>2</v>
      </c>
      <c r="E15" s="1">
        <f t="shared" si="9"/>
        <v>360</v>
      </c>
      <c r="F15" s="1">
        <f t="shared" si="0"/>
        <v>180</v>
      </c>
      <c r="G15" s="33" t="str">
        <f t="shared" si="1"/>
        <v/>
      </c>
      <c r="H15" s="44" t="str">
        <f t="shared" si="2"/>
        <v/>
      </c>
      <c r="I15" s="1" t="str">
        <f t="shared" si="3"/>
        <v/>
      </c>
      <c r="J15" s="3">
        <v>12</v>
      </c>
      <c r="K15" s="1">
        <f t="shared" si="4"/>
        <v>2160</v>
      </c>
      <c r="L15" s="1">
        <f t="shared" si="5"/>
        <v>1080</v>
      </c>
      <c r="M15" s="1" t="str">
        <f t="shared" si="6"/>
        <v/>
      </c>
      <c r="N15" s="44" t="str">
        <f t="shared" si="7"/>
        <v/>
      </c>
      <c r="O15" s="33" t="str">
        <f t="shared" si="8"/>
        <v/>
      </c>
    </row>
    <row r="16" spans="1:17" ht="28.8" customHeight="1" x14ac:dyDescent="0.3">
      <c r="A16" s="84" t="s">
        <v>71</v>
      </c>
      <c r="B16" s="84"/>
      <c r="C16" s="84"/>
      <c r="D16" s="5">
        <f>SUM(D6:D15)</f>
        <v>995</v>
      </c>
      <c r="E16" s="6">
        <f t="shared" si="9"/>
        <v>179100</v>
      </c>
      <c r="F16" s="6">
        <f t="shared" si="0"/>
        <v>89550</v>
      </c>
      <c r="G16" s="48" t="str">
        <f t="shared" si="1"/>
        <v/>
      </c>
      <c r="H16" s="49" t="str">
        <f t="shared" si="2"/>
        <v/>
      </c>
      <c r="I16" s="6" t="str">
        <f t="shared" si="3"/>
        <v/>
      </c>
      <c r="J16" s="5">
        <f>SUM(J6:J15)</f>
        <v>1836</v>
      </c>
      <c r="K16" s="6">
        <f t="shared" si="4"/>
        <v>330480</v>
      </c>
      <c r="L16" s="6">
        <f t="shared" si="5"/>
        <v>165240</v>
      </c>
      <c r="M16" s="6" t="str">
        <f t="shared" si="6"/>
        <v/>
      </c>
      <c r="N16" s="49" t="str">
        <f t="shared" si="7"/>
        <v/>
      </c>
      <c r="O16" s="48" t="str">
        <f t="shared" si="8"/>
        <v/>
      </c>
    </row>
    <row r="17" spans="1:15" ht="14.4" customHeight="1" x14ac:dyDescent="0.3">
      <c r="A17" s="79" t="s">
        <v>7</v>
      </c>
      <c r="B17" s="86" t="s">
        <v>2</v>
      </c>
      <c r="C17" s="7" t="s">
        <v>26</v>
      </c>
      <c r="D17" s="3">
        <v>13</v>
      </c>
      <c r="E17" s="1">
        <f t="shared" si="9"/>
        <v>2340</v>
      </c>
      <c r="F17" s="1">
        <f t="shared" si="0"/>
        <v>1170</v>
      </c>
      <c r="G17" s="33" t="str">
        <f t="shared" si="1"/>
        <v/>
      </c>
      <c r="H17" s="44" t="str">
        <f t="shared" si="2"/>
        <v/>
      </c>
      <c r="I17" s="1" t="str">
        <f t="shared" si="3"/>
        <v/>
      </c>
      <c r="J17" s="3">
        <v>19</v>
      </c>
      <c r="K17" s="1">
        <f t="shared" si="4"/>
        <v>3420</v>
      </c>
      <c r="L17" s="1">
        <f t="shared" si="5"/>
        <v>1710</v>
      </c>
      <c r="M17" s="1" t="str">
        <f t="shared" si="6"/>
        <v/>
      </c>
      <c r="N17" s="44" t="str">
        <f t="shared" si="7"/>
        <v/>
      </c>
      <c r="O17" s="33" t="str">
        <f t="shared" si="8"/>
        <v/>
      </c>
    </row>
    <row r="18" spans="1:15" x14ac:dyDescent="0.3">
      <c r="A18" s="79"/>
      <c r="B18" s="87"/>
      <c r="C18" s="7" t="s">
        <v>27</v>
      </c>
      <c r="D18" s="3">
        <v>61</v>
      </c>
      <c r="E18" s="1">
        <f t="shared" si="9"/>
        <v>10980</v>
      </c>
      <c r="F18" s="1">
        <f t="shared" si="0"/>
        <v>5490</v>
      </c>
      <c r="G18" s="33" t="str">
        <f t="shared" si="1"/>
        <v/>
      </c>
      <c r="H18" s="44" t="str">
        <f t="shared" si="2"/>
        <v/>
      </c>
      <c r="I18" s="1" t="str">
        <f t="shared" si="3"/>
        <v/>
      </c>
      <c r="J18" s="3">
        <v>102</v>
      </c>
      <c r="K18" s="1">
        <f t="shared" si="4"/>
        <v>18360</v>
      </c>
      <c r="L18" s="1">
        <f t="shared" si="5"/>
        <v>9180</v>
      </c>
      <c r="M18" s="1" t="str">
        <f t="shared" si="6"/>
        <v/>
      </c>
      <c r="N18" s="44" t="str">
        <f t="shared" si="7"/>
        <v/>
      </c>
      <c r="O18" s="33" t="str">
        <f t="shared" si="8"/>
        <v/>
      </c>
    </row>
    <row r="19" spans="1:15" x14ac:dyDescent="0.3">
      <c r="A19" s="79"/>
      <c r="B19" s="87"/>
      <c r="C19" s="7" t="s">
        <v>28</v>
      </c>
      <c r="D19" s="3">
        <v>64</v>
      </c>
      <c r="E19" s="1">
        <f t="shared" si="9"/>
        <v>11520</v>
      </c>
      <c r="F19" s="1">
        <f t="shared" si="0"/>
        <v>5760</v>
      </c>
      <c r="G19" s="33" t="str">
        <f t="shared" si="1"/>
        <v/>
      </c>
      <c r="H19" s="44" t="str">
        <f t="shared" si="2"/>
        <v/>
      </c>
      <c r="I19" s="1" t="str">
        <f t="shared" si="3"/>
        <v/>
      </c>
      <c r="J19" s="3">
        <v>271</v>
      </c>
      <c r="K19" s="1">
        <f t="shared" si="4"/>
        <v>48780</v>
      </c>
      <c r="L19" s="1">
        <f t="shared" si="5"/>
        <v>24390</v>
      </c>
      <c r="M19" s="1" t="str">
        <f t="shared" si="6"/>
        <v/>
      </c>
      <c r="N19" s="44" t="str">
        <f t="shared" si="7"/>
        <v/>
      </c>
      <c r="O19" s="33" t="str">
        <f t="shared" si="8"/>
        <v/>
      </c>
    </row>
    <row r="20" spans="1:15" x14ac:dyDescent="0.3">
      <c r="A20" s="79"/>
      <c r="B20" s="87"/>
      <c r="C20" s="7" t="s">
        <v>29</v>
      </c>
      <c r="D20" s="3">
        <v>37</v>
      </c>
      <c r="E20" s="1">
        <f t="shared" si="9"/>
        <v>6660</v>
      </c>
      <c r="F20" s="1">
        <f t="shared" si="0"/>
        <v>3330</v>
      </c>
      <c r="G20" s="33" t="str">
        <f t="shared" si="1"/>
        <v/>
      </c>
      <c r="H20" s="44" t="str">
        <f t="shared" si="2"/>
        <v/>
      </c>
      <c r="I20" s="1" t="str">
        <f t="shared" si="3"/>
        <v/>
      </c>
      <c r="J20" s="3">
        <v>52</v>
      </c>
      <c r="K20" s="1">
        <f t="shared" si="4"/>
        <v>9360</v>
      </c>
      <c r="L20" s="1">
        <f t="shared" si="5"/>
        <v>4680</v>
      </c>
      <c r="M20" s="1" t="str">
        <f t="shared" si="6"/>
        <v/>
      </c>
      <c r="N20" s="44" t="str">
        <f t="shared" si="7"/>
        <v/>
      </c>
      <c r="O20" s="33" t="str">
        <f t="shared" si="8"/>
        <v/>
      </c>
    </row>
    <row r="21" spans="1:15" x14ac:dyDescent="0.3">
      <c r="A21" s="79"/>
      <c r="B21" s="87"/>
      <c r="C21" s="7" t="s">
        <v>30</v>
      </c>
      <c r="D21" s="3">
        <v>90</v>
      </c>
      <c r="E21" s="1">
        <f t="shared" si="9"/>
        <v>16200</v>
      </c>
      <c r="F21" s="1">
        <f t="shared" si="0"/>
        <v>8100</v>
      </c>
      <c r="G21" s="33" t="str">
        <f t="shared" si="1"/>
        <v/>
      </c>
      <c r="H21" s="44" t="str">
        <f t="shared" si="2"/>
        <v/>
      </c>
      <c r="I21" s="1" t="str">
        <f t="shared" si="3"/>
        <v/>
      </c>
      <c r="J21" s="3">
        <v>165</v>
      </c>
      <c r="K21" s="1">
        <f t="shared" si="4"/>
        <v>29700</v>
      </c>
      <c r="L21" s="1">
        <f t="shared" si="5"/>
        <v>14850</v>
      </c>
      <c r="M21" s="1" t="str">
        <f t="shared" si="6"/>
        <v/>
      </c>
      <c r="N21" s="44" t="str">
        <f t="shared" si="7"/>
        <v/>
      </c>
      <c r="O21" s="33" t="str">
        <f t="shared" si="8"/>
        <v/>
      </c>
    </row>
    <row r="22" spans="1:15" x14ac:dyDescent="0.3">
      <c r="A22" s="79"/>
      <c r="B22" s="88"/>
      <c r="C22" s="7" t="s">
        <v>31</v>
      </c>
      <c r="D22" s="3">
        <v>54</v>
      </c>
      <c r="E22" s="1">
        <f t="shared" si="9"/>
        <v>9720</v>
      </c>
      <c r="F22" s="1">
        <f t="shared" si="0"/>
        <v>4860</v>
      </c>
      <c r="G22" s="33" t="str">
        <f t="shared" si="1"/>
        <v/>
      </c>
      <c r="H22" s="44" t="str">
        <f t="shared" si="2"/>
        <v/>
      </c>
      <c r="I22" s="1" t="str">
        <f t="shared" si="3"/>
        <v/>
      </c>
      <c r="J22" s="3">
        <v>117</v>
      </c>
      <c r="K22" s="1">
        <f t="shared" si="4"/>
        <v>21060</v>
      </c>
      <c r="L22" s="1">
        <f t="shared" si="5"/>
        <v>10530</v>
      </c>
      <c r="M22" s="1" t="str">
        <f t="shared" si="6"/>
        <v/>
      </c>
      <c r="N22" s="44" t="str">
        <f t="shared" si="7"/>
        <v/>
      </c>
      <c r="O22" s="33" t="str">
        <f t="shared" si="8"/>
        <v/>
      </c>
    </row>
    <row r="23" spans="1:15" ht="14.4" customHeight="1" x14ac:dyDescent="0.3">
      <c r="A23" s="79"/>
      <c r="B23" s="89" t="s">
        <v>8</v>
      </c>
      <c r="C23" s="7" t="s">
        <v>32</v>
      </c>
      <c r="D23" s="3">
        <v>36</v>
      </c>
      <c r="E23" s="1">
        <f t="shared" si="9"/>
        <v>6480</v>
      </c>
      <c r="F23" s="1">
        <f t="shared" si="0"/>
        <v>3240</v>
      </c>
      <c r="G23" s="33" t="str">
        <f t="shared" si="1"/>
        <v/>
      </c>
      <c r="H23" s="44" t="str">
        <f t="shared" si="2"/>
        <v/>
      </c>
      <c r="I23" s="1" t="str">
        <f t="shared" si="3"/>
        <v/>
      </c>
      <c r="J23" s="3">
        <v>74</v>
      </c>
      <c r="K23" s="1">
        <f t="shared" si="4"/>
        <v>13320</v>
      </c>
      <c r="L23" s="1">
        <f t="shared" si="5"/>
        <v>6660</v>
      </c>
      <c r="M23" s="1" t="str">
        <f t="shared" si="6"/>
        <v/>
      </c>
      <c r="N23" s="44" t="str">
        <f t="shared" si="7"/>
        <v/>
      </c>
      <c r="O23" s="33" t="str">
        <f t="shared" si="8"/>
        <v/>
      </c>
    </row>
    <row r="24" spans="1:15" ht="14.4" customHeight="1" x14ac:dyDescent="0.3">
      <c r="A24" s="79"/>
      <c r="B24" s="89"/>
      <c r="C24" s="8" t="s">
        <v>33</v>
      </c>
      <c r="D24" s="3">
        <v>11</v>
      </c>
      <c r="E24" s="1">
        <f t="shared" si="9"/>
        <v>1980</v>
      </c>
      <c r="F24" s="1">
        <f t="shared" si="0"/>
        <v>990</v>
      </c>
      <c r="G24" s="33" t="str">
        <f t="shared" si="1"/>
        <v/>
      </c>
      <c r="H24" s="44" t="str">
        <f t="shared" si="2"/>
        <v/>
      </c>
      <c r="I24" s="1" t="str">
        <f t="shared" si="3"/>
        <v/>
      </c>
      <c r="J24" s="3">
        <v>25</v>
      </c>
      <c r="K24" s="1">
        <f t="shared" si="4"/>
        <v>4500</v>
      </c>
      <c r="L24" s="1">
        <f t="shared" si="5"/>
        <v>2250</v>
      </c>
      <c r="M24" s="1" t="str">
        <f t="shared" si="6"/>
        <v/>
      </c>
      <c r="N24" s="44" t="str">
        <f t="shared" si="7"/>
        <v/>
      </c>
      <c r="O24" s="33" t="str">
        <f t="shared" si="8"/>
        <v/>
      </c>
    </row>
    <row r="25" spans="1:15" ht="14.4" customHeight="1" x14ac:dyDescent="0.3">
      <c r="A25" s="79"/>
      <c r="B25" s="89"/>
      <c r="C25" s="8" t="s">
        <v>34</v>
      </c>
      <c r="D25" s="3">
        <v>26</v>
      </c>
      <c r="E25" s="1">
        <f t="shared" si="9"/>
        <v>4680</v>
      </c>
      <c r="F25" s="1">
        <f t="shared" si="0"/>
        <v>2340</v>
      </c>
      <c r="G25" s="33" t="str">
        <f t="shared" si="1"/>
        <v/>
      </c>
      <c r="H25" s="44" t="str">
        <f t="shared" si="2"/>
        <v/>
      </c>
      <c r="I25" s="1" t="str">
        <f t="shared" si="3"/>
        <v/>
      </c>
      <c r="J25" s="3">
        <v>49</v>
      </c>
      <c r="K25" s="1">
        <f t="shared" si="4"/>
        <v>8820</v>
      </c>
      <c r="L25" s="1">
        <f t="shared" si="5"/>
        <v>4410</v>
      </c>
      <c r="M25" s="1" t="str">
        <f t="shared" si="6"/>
        <v/>
      </c>
      <c r="N25" s="44" t="str">
        <f t="shared" si="7"/>
        <v/>
      </c>
      <c r="O25" s="33" t="str">
        <f t="shared" si="8"/>
        <v/>
      </c>
    </row>
    <row r="26" spans="1:15" ht="14.4" customHeight="1" x14ac:dyDescent="0.3">
      <c r="A26" s="79"/>
      <c r="B26" s="89"/>
      <c r="C26" s="8" t="s">
        <v>35</v>
      </c>
      <c r="D26" s="3">
        <v>187</v>
      </c>
      <c r="E26" s="1">
        <f t="shared" si="9"/>
        <v>33660</v>
      </c>
      <c r="F26" s="1">
        <f t="shared" si="0"/>
        <v>16830</v>
      </c>
      <c r="G26" s="33" t="str">
        <f t="shared" si="1"/>
        <v/>
      </c>
      <c r="H26" s="44" t="str">
        <f t="shared" si="2"/>
        <v/>
      </c>
      <c r="I26" s="1" t="str">
        <f t="shared" si="3"/>
        <v/>
      </c>
      <c r="J26" s="3">
        <v>447</v>
      </c>
      <c r="K26" s="1">
        <f t="shared" si="4"/>
        <v>80460</v>
      </c>
      <c r="L26" s="1">
        <f t="shared" si="5"/>
        <v>40230</v>
      </c>
      <c r="M26" s="1" t="str">
        <f t="shared" si="6"/>
        <v/>
      </c>
      <c r="N26" s="44" t="str">
        <f t="shared" si="7"/>
        <v/>
      </c>
      <c r="O26" s="33" t="str">
        <f t="shared" si="8"/>
        <v/>
      </c>
    </row>
    <row r="27" spans="1:15" ht="14.4" customHeight="1" x14ac:dyDescent="0.3">
      <c r="A27" s="79"/>
      <c r="B27" s="89"/>
      <c r="C27" s="8" t="s">
        <v>11</v>
      </c>
      <c r="D27" s="3">
        <v>35</v>
      </c>
      <c r="E27" s="1">
        <f t="shared" si="9"/>
        <v>6300</v>
      </c>
      <c r="F27" s="1">
        <f t="shared" si="0"/>
        <v>3150</v>
      </c>
      <c r="G27" s="33" t="str">
        <f t="shared" si="1"/>
        <v/>
      </c>
      <c r="H27" s="44" t="str">
        <f t="shared" si="2"/>
        <v/>
      </c>
      <c r="I27" s="1" t="str">
        <f t="shared" si="3"/>
        <v/>
      </c>
      <c r="J27" s="3">
        <v>142</v>
      </c>
      <c r="K27" s="1">
        <f t="shared" si="4"/>
        <v>25560</v>
      </c>
      <c r="L27" s="1">
        <f t="shared" si="5"/>
        <v>12780</v>
      </c>
      <c r="M27" s="1" t="str">
        <f t="shared" si="6"/>
        <v/>
      </c>
      <c r="N27" s="44" t="str">
        <f t="shared" si="7"/>
        <v/>
      </c>
      <c r="O27" s="33" t="str">
        <f t="shared" si="8"/>
        <v/>
      </c>
    </row>
    <row r="28" spans="1:15" ht="14.4" customHeight="1" x14ac:dyDescent="0.3">
      <c r="A28" s="79"/>
      <c r="B28" s="89"/>
      <c r="C28" s="8" t="s">
        <v>36</v>
      </c>
      <c r="D28" s="3">
        <v>7</v>
      </c>
      <c r="E28" s="1">
        <f t="shared" si="9"/>
        <v>1260</v>
      </c>
      <c r="F28" s="1">
        <f t="shared" si="0"/>
        <v>630</v>
      </c>
      <c r="G28" s="33" t="str">
        <f t="shared" si="1"/>
        <v/>
      </c>
      <c r="H28" s="44" t="str">
        <f t="shared" si="2"/>
        <v/>
      </c>
      <c r="I28" s="1" t="str">
        <f t="shared" si="3"/>
        <v/>
      </c>
      <c r="J28" s="3">
        <v>8</v>
      </c>
      <c r="K28" s="1">
        <f t="shared" si="4"/>
        <v>1440</v>
      </c>
      <c r="L28" s="1">
        <f t="shared" si="5"/>
        <v>720</v>
      </c>
      <c r="M28" s="1" t="str">
        <f t="shared" si="6"/>
        <v/>
      </c>
      <c r="N28" s="44" t="str">
        <f t="shared" si="7"/>
        <v/>
      </c>
      <c r="O28" s="33" t="str">
        <f t="shared" si="8"/>
        <v/>
      </c>
    </row>
    <row r="29" spans="1:15" ht="14.4" customHeight="1" x14ac:dyDescent="0.3">
      <c r="A29" s="79"/>
      <c r="B29" s="89"/>
      <c r="C29" s="8" t="s">
        <v>37</v>
      </c>
      <c r="D29" s="3">
        <v>6</v>
      </c>
      <c r="E29" s="1">
        <f t="shared" si="9"/>
        <v>1080</v>
      </c>
      <c r="F29" s="1">
        <f t="shared" si="0"/>
        <v>540</v>
      </c>
      <c r="G29" s="33" t="str">
        <f t="shared" si="1"/>
        <v/>
      </c>
      <c r="H29" s="44" t="str">
        <f t="shared" si="2"/>
        <v/>
      </c>
      <c r="I29" s="1" t="str">
        <f t="shared" si="3"/>
        <v/>
      </c>
      <c r="J29" s="3">
        <v>14</v>
      </c>
      <c r="K29" s="1">
        <f t="shared" si="4"/>
        <v>2520</v>
      </c>
      <c r="L29" s="1">
        <f t="shared" si="5"/>
        <v>1260</v>
      </c>
      <c r="M29" s="1" t="str">
        <f t="shared" si="6"/>
        <v/>
      </c>
      <c r="N29" s="44" t="str">
        <f t="shared" si="7"/>
        <v/>
      </c>
      <c r="O29" s="33" t="str">
        <f t="shared" si="8"/>
        <v/>
      </c>
    </row>
    <row r="30" spans="1:15" x14ac:dyDescent="0.3">
      <c r="A30" s="79"/>
      <c r="B30" s="89"/>
      <c r="C30" s="8" t="s">
        <v>38</v>
      </c>
      <c r="D30" s="3">
        <v>46</v>
      </c>
      <c r="E30" s="1">
        <f t="shared" si="9"/>
        <v>8280</v>
      </c>
      <c r="F30" s="1">
        <f t="shared" si="0"/>
        <v>4140</v>
      </c>
      <c r="G30" s="33" t="str">
        <f t="shared" si="1"/>
        <v/>
      </c>
      <c r="H30" s="44" t="str">
        <f t="shared" si="2"/>
        <v/>
      </c>
      <c r="I30" s="1" t="str">
        <f t="shared" si="3"/>
        <v/>
      </c>
      <c r="J30" s="3">
        <v>100</v>
      </c>
      <c r="K30" s="1">
        <f t="shared" si="4"/>
        <v>18000</v>
      </c>
      <c r="L30" s="1">
        <f t="shared" si="5"/>
        <v>9000</v>
      </c>
      <c r="M30" s="1" t="str">
        <f t="shared" si="6"/>
        <v/>
      </c>
      <c r="N30" s="44" t="str">
        <f t="shared" si="7"/>
        <v/>
      </c>
      <c r="O30" s="33" t="str">
        <f t="shared" si="8"/>
        <v/>
      </c>
    </row>
    <row r="31" spans="1:15" ht="14.4" customHeight="1" x14ac:dyDescent="0.3">
      <c r="A31" s="79"/>
      <c r="B31" s="86" t="s">
        <v>10</v>
      </c>
      <c r="C31" s="8" t="s">
        <v>39</v>
      </c>
      <c r="D31" s="3">
        <v>0</v>
      </c>
      <c r="E31" s="1">
        <f t="shared" si="9"/>
        <v>0</v>
      </c>
      <c r="F31" s="1">
        <f t="shared" si="0"/>
        <v>0</v>
      </c>
      <c r="G31" s="33" t="str">
        <f t="shared" si="1"/>
        <v/>
      </c>
      <c r="H31" s="44" t="str">
        <f t="shared" si="2"/>
        <v/>
      </c>
      <c r="I31" s="1" t="str">
        <f t="shared" si="3"/>
        <v/>
      </c>
      <c r="J31" s="3">
        <v>5</v>
      </c>
      <c r="K31" s="1">
        <f t="shared" si="4"/>
        <v>900</v>
      </c>
      <c r="L31" s="1">
        <f t="shared" si="5"/>
        <v>450</v>
      </c>
      <c r="M31" s="1" t="str">
        <f t="shared" si="6"/>
        <v/>
      </c>
      <c r="N31" s="44" t="str">
        <f t="shared" si="7"/>
        <v/>
      </c>
      <c r="O31" s="33" t="str">
        <f t="shared" si="8"/>
        <v/>
      </c>
    </row>
    <row r="32" spans="1:15" x14ac:dyDescent="0.3">
      <c r="A32" s="79"/>
      <c r="B32" s="87"/>
      <c r="C32" s="8" t="s">
        <v>9</v>
      </c>
      <c r="D32" s="3">
        <v>152</v>
      </c>
      <c r="E32" s="1">
        <f t="shared" si="9"/>
        <v>27360</v>
      </c>
      <c r="F32" s="1">
        <f t="shared" si="0"/>
        <v>13680</v>
      </c>
      <c r="G32" s="33" t="str">
        <f t="shared" si="1"/>
        <v/>
      </c>
      <c r="H32" s="44" t="str">
        <f t="shared" si="2"/>
        <v/>
      </c>
      <c r="I32" s="1" t="str">
        <f t="shared" si="3"/>
        <v/>
      </c>
      <c r="J32" s="3">
        <v>322</v>
      </c>
      <c r="K32" s="1">
        <f t="shared" si="4"/>
        <v>57960</v>
      </c>
      <c r="L32" s="1">
        <f t="shared" si="5"/>
        <v>28980</v>
      </c>
      <c r="M32" s="1" t="str">
        <f t="shared" si="6"/>
        <v/>
      </c>
      <c r="N32" s="44" t="str">
        <f t="shared" si="7"/>
        <v/>
      </c>
      <c r="O32" s="33" t="str">
        <f t="shared" si="8"/>
        <v/>
      </c>
    </row>
    <row r="33" spans="1:15" x14ac:dyDescent="0.3">
      <c r="A33" s="79"/>
      <c r="B33" s="87"/>
      <c r="C33" s="8" t="s">
        <v>40</v>
      </c>
      <c r="D33" s="3">
        <v>1</v>
      </c>
      <c r="E33" s="1">
        <f t="shared" si="9"/>
        <v>180</v>
      </c>
      <c r="F33" s="1">
        <f t="shared" si="0"/>
        <v>90</v>
      </c>
      <c r="G33" s="33" t="str">
        <f t="shared" si="1"/>
        <v/>
      </c>
      <c r="H33" s="44" t="str">
        <f t="shared" si="2"/>
        <v/>
      </c>
      <c r="I33" s="1" t="str">
        <f t="shared" si="3"/>
        <v/>
      </c>
      <c r="J33" s="3">
        <v>4</v>
      </c>
      <c r="K33" s="1">
        <f t="shared" si="4"/>
        <v>720</v>
      </c>
      <c r="L33" s="1">
        <f t="shared" si="5"/>
        <v>360</v>
      </c>
      <c r="M33" s="1" t="str">
        <f t="shared" si="6"/>
        <v/>
      </c>
      <c r="N33" s="44" t="str">
        <f t="shared" si="7"/>
        <v/>
      </c>
      <c r="O33" s="33" t="str">
        <f t="shared" si="8"/>
        <v/>
      </c>
    </row>
    <row r="34" spans="1:15" x14ac:dyDescent="0.3">
      <c r="A34" s="79"/>
      <c r="B34" s="87"/>
      <c r="C34" s="8" t="s">
        <v>41</v>
      </c>
      <c r="D34" s="3">
        <v>57</v>
      </c>
      <c r="E34" s="1">
        <f t="shared" si="9"/>
        <v>10260</v>
      </c>
      <c r="F34" s="1">
        <f t="shared" si="0"/>
        <v>5130</v>
      </c>
      <c r="G34" s="33" t="str">
        <f t="shared" si="1"/>
        <v/>
      </c>
      <c r="H34" s="44" t="str">
        <f t="shared" si="2"/>
        <v/>
      </c>
      <c r="I34" s="1" t="str">
        <f t="shared" si="3"/>
        <v/>
      </c>
      <c r="J34" s="3">
        <v>93</v>
      </c>
      <c r="K34" s="1">
        <f t="shared" si="4"/>
        <v>16740</v>
      </c>
      <c r="L34" s="1">
        <f t="shared" si="5"/>
        <v>8370</v>
      </c>
      <c r="M34" s="1" t="str">
        <f t="shared" si="6"/>
        <v/>
      </c>
      <c r="N34" s="44" t="str">
        <f t="shared" si="7"/>
        <v/>
      </c>
      <c r="O34" s="33" t="str">
        <f t="shared" si="8"/>
        <v/>
      </c>
    </row>
    <row r="35" spans="1:15" x14ac:dyDescent="0.3">
      <c r="A35" s="79"/>
      <c r="B35" s="87"/>
      <c r="C35" s="8" t="s">
        <v>42</v>
      </c>
      <c r="D35" s="3">
        <v>56</v>
      </c>
      <c r="E35" s="1">
        <f t="shared" si="9"/>
        <v>10080</v>
      </c>
      <c r="F35" s="1">
        <f t="shared" si="0"/>
        <v>5040</v>
      </c>
      <c r="G35" s="33" t="str">
        <f t="shared" si="1"/>
        <v/>
      </c>
      <c r="H35" s="44" t="str">
        <f t="shared" si="2"/>
        <v/>
      </c>
      <c r="I35" s="1" t="str">
        <f t="shared" si="3"/>
        <v/>
      </c>
      <c r="J35" s="3">
        <v>173</v>
      </c>
      <c r="K35" s="1">
        <f t="shared" si="4"/>
        <v>31140</v>
      </c>
      <c r="L35" s="1">
        <f t="shared" si="5"/>
        <v>15570</v>
      </c>
      <c r="M35" s="1" t="str">
        <f t="shared" si="6"/>
        <v/>
      </c>
      <c r="N35" s="44" t="str">
        <f t="shared" si="7"/>
        <v/>
      </c>
      <c r="O35" s="33" t="str">
        <f t="shared" si="8"/>
        <v/>
      </c>
    </row>
    <row r="36" spans="1:15" x14ac:dyDescent="0.3">
      <c r="A36" s="79"/>
      <c r="B36" s="87"/>
      <c r="C36" s="8" t="s">
        <v>12</v>
      </c>
      <c r="D36" s="3">
        <v>348</v>
      </c>
      <c r="E36" s="1">
        <f t="shared" si="9"/>
        <v>62640</v>
      </c>
      <c r="F36" s="1">
        <f t="shared" si="0"/>
        <v>31320</v>
      </c>
      <c r="G36" s="33" t="str">
        <f t="shared" si="1"/>
        <v/>
      </c>
      <c r="H36" s="44" t="str">
        <f t="shared" si="2"/>
        <v/>
      </c>
      <c r="I36" s="1" t="str">
        <f t="shared" si="3"/>
        <v/>
      </c>
      <c r="J36" s="3">
        <v>1030</v>
      </c>
      <c r="K36" s="1">
        <f t="shared" si="4"/>
        <v>185400</v>
      </c>
      <c r="L36" s="1">
        <f t="shared" si="5"/>
        <v>92700</v>
      </c>
      <c r="M36" s="1" t="str">
        <f t="shared" si="6"/>
        <v/>
      </c>
      <c r="N36" s="44" t="str">
        <f t="shared" si="7"/>
        <v/>
      </c>
      <c r="O36" s="33" t="str">
        <f t="shared" si="8"/>
        <v/>
      </c>
    </row>
    <row r="37" spans="1:15" x14ac:dyDescent="0.3">
      <c r="A37" s="79"/>
      <c r="B37" s="87"/>
      <c r="C37" s="7" t="s">
        <v>43</v>
      </c>
      <c r="D37" s="3">
        <v>84</v>
      </c>
      <c r="E37" s="1">
        <f t="shared" si="9"/>
        <v>15120</v>
      </c>
      <c r="F37" s="1">
        <f t="shared" si="0"/>
        <v>7560</v>
      </c>
      <c r="G37" s="33" t="str">
        <f t="shared" si="1"/>
        <v/>
      </c>
      <c r="H37" s="44" t="str">
        <f t="shared" si="2"/>
        <v/>
      </c>
      <c r="I37" s="1" t="str">
        <f t="shared" si="3"/>
        <v/>
      </c>
      <c r="J37" s="3">
        <v>167</v>
      </c>
      <c r="K37" s="1">
        <f t="shared" si="4"/>
        <v>30060</v>
      </c>
      <c r="L37" s="1">
        <f t="shared" si="5"/>
        <v>15030</v>
      </c>
      <c r="M37" s="1" t="str">
        <f t="shared" si="6"/>
        <v/>
      </c>
      <c r="N37" s="44" t="str">
        <f t="shared" si="7"/>
        <v/>
      </c>
      <c r="O37" s="33" t="str">
        <f t="shared" si="8"/>
        <v/>
      </c>
    </row>
    <row r="38" spans="1:15" ht="14.4" customHeight="1" x14ac:dyDescent="0.3">
      <c r="A38" s="85"/>
      <c r="B38" s="87"/>
      <c r="C38" s="7" t="s">
        <v>13</v>
      </c>
      <c r="D38" s="3">
        <v>140</v>
      </c>
      <c r="E38" s="1">
        <f t="shared" si="9"/>
        <v>25200</v>
      </c>
      <c r="F38" s="1">
        <f t="shared" si="0"/>
        <v>12600</v>
      </c>
      <c r="G38" s="33" t="str">
        <f t="shared" si="1"/>
        <v/>
      </c>
      <c r="H38" s="44" t="str">
        <f t="shared" si="2"/>
        <v/>
      </c>
      <c r="I38" s="1" t="str">
        <f t="shared" si="3"/>
        <v/>
      </c>
      <c r="J38" s="3">
        <v>316</v>
      </c>
      <c r="K38" s="1">
        <f t="shared" si="4"/>
        <v>56880</v>
      </c>
      <c r="L38" s="1">
        <f t="shared" si="5"/>
        <v>28440</v>
      </c>
      <c r="M38" s="1" t="str">
        <f t="shared" si="6"/>
        <v/>
      </c>
      <c r="N38" s="44" t="str">
        <f t="shared" si="7"/>
        <v/>
      </c>
      <c r="O38" s="33" t="str">
        <f t="shared" si="8"/>
        <v/>
      </c>
    </row>
    <row r="39" spans="1:15" ht="28.8" customHeight="1" x14ac:dyDescent="0.3">
      <c r="A39" s="79" t="s">
        <v>72</v>
      </c>
      <c r="B39" s="79"/>
      <c r="C39" s="79"/>
      <c r="D39" s="9">
        <f>SUM(D17:D38)</f>
        <v>1511</v>
      </c>
      <c r="E39" s="10">
        <f t="shared" si="9"/>
        <v>271980</v>
      </c>
      <c r="F39" s="10">
        <f t="shared" si="0"/>
        <v>135990</v>
      </c>
      <c r="G39" s="52" t="str">
        <f t="shared" si="1"/>
        <v/>
      </c>
      <c r="H39" s="53" t="str">
        <f t="shared" si="2"/>
        <v/>
      </c>
      <c r="I39" s="10" t="str">
        <f t="shared" si="3"/>
        <v/>
      </c>
      <c r="J39" s="9">
        <f>SUM(J17:J38)</f>
        <v>3695</v>
      </c>
      <c r="K39" s="10">
        <f t="shared" si="4"/>
        <v>665100</v>
      </c>
      <c r="L39" s="10">
        <f t="shared" si="5"/>
        <v>332550</v>
      </c>
      <c r="M39" s="10" t="str">
        <f t="shared" si="6"/>
        <v/>
      </c>
      <c r="N39" s="53" t="str">
        <f t="shared" si="7"/>
        <v/>
      </c>
      <c r="O39" s="52" t="str">
        <f t="shared" si="8"/>
        <v/>
      </c>
    </row>
    <row r="40" spans="1:15" ht="14.4" customHeight="1" x14ac:dyDescent="0.3">
      <c r="A40" s="114" t="s">
        <v>14</v>
      </c>
      <c r="B40" s="122" t="s">
        <v>17</v>
      </c>
      <c r="C40" s="67" t="s">
        <v>48</v>
      </c>
      <c r="D40" s="3">
        <v>5</v>
      </c>
      <c r="E40" s="1">
        <f t="shared" si="9"/>
        <v>900</v>
      </c>
      <c r="F40" s="1">
        <f t="shared" si="0"/>
        <v>450</v>
      </c>
      <c r="G40" s="33" t="str">
        <f t="shared" si="1"/>
        <v/>
      </c>
      <c r="H40" s="44" t="str">
        <f t="shared" si="2"/>
        <v/>
      </c>
      <c r="I40" s="1" t="str">
        <f t="shared" si="3"/>
        <v/>
      </c>
      <c r="J40" s="3">
        <v>24</v>
      </c>
      <c r="K40" s="1">
        <f t="shared" si="4"/>
        <v>4320</v>
      </c>
      <c r="L40" s="1">
        <f t="shared" si="5"/>
        <v>2160</v>
      </c>
      <c r="M40" s="1" t="str">
        <f t="shared" si="6"/>
        <v/>
      </c>
      <c r="N40" s="44" t="str">
        <f t="shared" si="7"/>
        <v/>
      </c>
      <c r="O40" s="33" t="str">
        <f t="shared" si="8"/>
        <v/>
      </c>
    </row>
    <row r="41" spans="1:15" x14ac:dyDescent="0.3">
      <c r="A41" s="115"/>
      <c r="B41" s="122"/>
      <c r="C41" s="67" t="s">
        <v>49</v>
      </c>
      <c r="D41" s="3">
        <v>16</v>
      </c>
      <c r="E41" s="1">
        <f t="shared" si="9"/>
        <v>2880</v>
      </c>
      <c r="F41" s="1">
        <f t="shared" si="0"/>
        <v>1440</v>
      </c>
      <c r="G41" s="33" t="str">
        <f t="shared" si="1"/>
        <v/>
      </c>
      <c r="H41" s="44" t="str">
        <f t="shared" si="2"/>
        <v/>
      </c>
      <c r="I41" s="1" t="str">
        <f t="shared" si="3"/>
        <v/>
      </c>
      <c r="J41" s="3">
        <v>43</v>
      </c>
      <c r="K41" s="1">
        <f t="shared" si="4"/>
        <v>7740</v>
      </c>
      <c r="L41" s="1">
        <f t="shared" si="5"/>
        <v>3870</v>
      </c>
      <c r="M41" s="1" t="str">
        <f t="shared" si="6"/>
        <v/>
      </c>
      <c r="N41" s="44" t="str">
        <f t="shared" si="7"/>
        <v/>
      </c>
      <c r="O41" s="33" t="str">
        <f t="shared" si="8"/>
        <v/>
      </c>
    </row>
    <row r="42" spans="1:15" x14ac:dyDescent="0.3">
      <c r="A42" s="115"/>
      <c r="B42" s="122"/>
      <c r="C42" s="67" t="s">
        <v>50</v>
      </c>
      <c r="D42" s="3">
        <v>35</v>
      </c>
      <c r="E42" s="1">
        <f t="shared" si="9"/>
        <v>6300</v>
      </c>
      <c r="F42" s="1">
        <f t="shared" si="0"/>
        <v>3150</v>
      </c>
      <c r="G42" s="33" t="str">
        <f t="shared" si="1"/>
        <v/>
      </c>
      <c r="H42" s="44" t="str">
        <f t="shared" si="2"/>
        <v/>
      </c>
      <c r="I42" s="1" t="str">
        <f t="shared" si="3"/>
        <v/>
      </c>
      <c r="J42" s="3">
        <v>74</v>
      </c>
      <c r="K42" s="1">
        <f t="shared" si="4"/>
        <v>13320</v>
      </c>
      <c r="L42" s="1">
        <f t="shared" si="5"/>
        <v>6660</v>
      </c>
      <c r="M42" s="1" t="str">
        <f t="shared" si="6"/>
        <v/>
      </c>
      <c r="N42" s="44" t="str">
        <f t="shared" si="7"/>
        <v/>
      </c>
      <c r="O42" s="33" t="str">
        <f t="shared" si="8"/>
        <v/>
      </c>
    </row>
    <row r="43" spans="1:15" ht="14.4" customHeight="1" x14ac:dyDescent="0.3">
      <c r="A43" s="115"/>
      <c r="B43" s="122"/>
      <c r="C43" s="67" t="s">
        <v>51</v>
      </c>
      <c r="D43" s="3">
        <v>32</v>
      </c>
      <c r="E43" s="1">
        <f t="shared" si="9"/>
        <v>5760</v>
      </c>
      <c r="F43" s="1">
        <f t="shared" si="0"/>
        <v>2880</v>
      </c>
      <c r="G43" s="33" t="str">
        <f t="shared" si="1"/>
        <v/>
      </c>
      <c r="H43" s="44" t="str">
        <f t="shared" si="2"/>
        <v/>
      </c>
      <c r="I43" s="1" t="str">
        <f t="shared" si="3"/>
        <v/>
      </c>
      <c r="J43" s="3">
        <v>120</v>
      </c>
      <c r="K43" s="1">
        <f t="shared" si="4"/>
        <v>21600</v>
      </c>
      <c r="L43" s="1">
        <f t="shared" si="5"/>
        <v>10800</v>
      </c>
      <c r="M43" s="1" t="str">
        <f t="shared" si="6"/>
        <v/>
      </c>
      <c r="N43" s="44" t="str">
        <f t="shared" si="7"/>
        <v/>
      </c>
      <c r="O43" s="33" t="str">
        <f t="shared" si="8"/>
        <v/>
      </c>
    </row>
    <row r="44" spans="1:15" x14ac:dyDescent="0.3">
      <c r="A44" s="115"/>
      <c r="B44" s="122"/>
      <c r="C44" s="67" t="s">
        <v>18</v>
      </c>
      <c r="D44" s="3">
        <v>81</v>
      </c>
      <c r="E44" s="1">
        <f t="shared" si="9"/>
        <v>14580</v>
      </c>
      <c r="F44" s="1">
        <f t="shared" si="0"/>
        <v>7290</v>
      </c>
      <c r="G44" s="33" t="str">
        <f t="shared" si="1"/>
        <v/>
      </c>
      <c r="H44" s="44" t="str">
        <f t="shared" si="2"/>
        <v/>
      </c>
      <c r="I44" s="1" t="str">
        <f t="shared" si="3"/>
        <v/>
      </c>
      <c r="J44" s="3">
        <v>315</v>
      </c>
      <c r="K44" s="1">
        <f t="shared" si="4"/>
        <v>56700</v>
      </c>
      <c r="L44" s="1">
        <f t="shared" si="5"/>
        <v>28350</v>
      </c>
      <c r="M44" s="1" t="str">
        <f t="shared" si="6"/>
        <v/>
      </c>
      <c r="N44" s="44" t="str">
        <f t="shared" si="7"/>
        <v/>
      </c>
      <c r="O44" s="33" t="str">
        <f t="shared" si="8"/>
        <v/>
      </c>
    </row>
    <row r="45" spans="1:15" ht="14.4" customHeight="1" x14ac:dyDescent="0.3">
      <c r="A45" s="115"/>
      <c r="B45" s="111" t="s">
        <v>10</v>
      </c>
      <c r="C45" s="11" t="s">
        <v>47</v>
      </c>
      <c r="D45" s="3">
        <v>68</v>
      </c>
      <c r="E45" s="1">
        <f t="shared" si="9"/>
        <v>12240</v>
      </c>
      <c r="F45" s="1">
        <f t="shared" si="0"/>
        <v>6120</v>
      </c>
      <c r="G45" s="33" t="str">
        <f t="shared" si="1"/>
        <v/>
      </c>
      <c r="H45" s="44" t="str">
        <f t="shared" si="2"/>
        <v/>
      </c>
      <c r="I45" s="1" t="str">
        <f t="shared" si="3"/>
        <v/>
      </c>
      <c r="J45" s="3">
        <v>84</v>
      </c>
      <c r="K45" s="1">
        <f t="shared" si="4"/>
        <v>15120</v>
      </c>
      <c r="L45" s="1">
        <f t="shared" si="5"/>
        <v>7560</v>
      </c>
      <c r="M45" s="1" t="str">
        <f t="shared" si="6"/>
        <v/>
      </c>
      <c r="N45" s="44" t="str">
        <f t="shared" si="7"/>
        <v/>
      </c>
      <c r="O45" s="33" t="str">
        <f t="shared" si="8"/>
        <v/>
      </c>
    </row>
    <row r="46" spans="1:15" x14ac:dyDescent="0.3">
      <c r="A46" s="115"/>
      <c r="B46" s="112"/>
      <c r="C46" s="11" t="s">
        <v>15</v>
      </c>
      <c r="D46" s="3">
        <v>50</v>
      </c>
      <c r="E46" s="1">
        <f t="shared" si="9"/>
        <v>9000</v>
      </c>
      <c r="F46" s="1">
        <f t="shared" si="0"/>
        <v>4500</v>
      </c>
      <c r="G46" s="33" t="str">
        <f t="shared" si="1"/>
        <v/>
      </c>
      <c r="H46" s="44" t="str">
        <f t="shared" si="2"/>
        <v/>
      </c>
      <c r="I46" s="1" t="str">
        <f t="shared" si="3"/>
        <v/>
      </c>
      <c r="J46" s="3">
        <v>104</v>
      </c>
      <c r="K46" s="1">
        <f t="shared" si="4"/>
        <v>18720</v>
      </c>
      <c r="L46" s="1">
        <f t="shared" si="5"/>
        <v>9360</v>
      </c>
      <c r="M46" s="1" t="str">
        <f t="shared" si="6"/>
        <v/>
      </c>
      <c r="N46" s="44" t="str">
        <f t="shared" si="7"/>
        <v/>
      </c>
      <c r="O46" s="33" t="str">
        <f t="shared" si="8"/>
        <v/>
      </c>
    </row>
    <row r="47" spans="1:15" x14ac:dyDescent="0.3">
      <c r="A47" s="115"/>
      <c r="B47" s="112"/>
      <c r="C47" s="11" t="s">
        <v>16</v>
      </c>
      <c r="D47" s="3">
        <v>84</v>
      </c>
      <c r="E47" s="1">
        <f t="shared" si="9"/>
        <v>15120</v>
      </c>
      <c r="F47" s="1">
        <f t="shared" si="0"/>
        <v>7560</v>
      </c>
      <c r="G47" s="33" t="str">
        <f t="shared" si="1"/>
        <v/>
      </c>
      <c r="H47" s="44" t="str">
        <f t="shared" si="2"/>
        <v/>
      </c>
      <c r="I47" s="1" t="str">
        <f t="shared" si="3"/>
        <v/>
      </c>
      <c r="J47" s="3">
        <v>147</v>
      </c>
      <c r="K47" s="1">
        <f t="shared" si="4"/>
        <v>26460</v>
      </c>
      <c r="L47" s="1">
        <f t="shared" si="5"/>
        <v>13230</v>
      </c>
      <c r="M47" s="1" t="str">
        <f t="shared" si="6"/>
        <v/>
      </c>
      <c r="N47" s="44" t="str">
        <f t="shared" si="7"/>
        <v/>
      </c>
      <c r="O47" s="33" t="str">
        <f t="shared" si="8"/>
        <v/>
      </c>
    </row>
    <row r="48" spans="1:15" x14ac:dyDescent="0.3">
      <c r="A48" s="115"/>
      <c r="B48" s="112"/>
      <c r="C48" s="12" t="s">
        <v>19</v>
      </c>
      <c r="D48" s="3">
        <v>737</v>
      </c>
      <c r="E48" s="1">
        <f t="shared" si="9"/>
        <v>132660</v>
      </c>
      <c r="F48" s="1">
        <f t="shared" si="0"/>
        <v>66330</v>
      </c>
      <c r="G48" s="33" t="str">
        <f t="shared" si="1"/>
        <v/>
      </c>
      <c r="H48" s="44" t="str">
        <f t="shared" si="2"/>
        <v/>
      </c>
      <c r="I48" s="1" t="str">
        <f t="shared" si="3"/>
        <v/>
      </c>
      <c r="J48" s="3">
        <v>1705</v>
      </c>
      <c r="K48" s="1">
        <f t="shared" si="4"/>
        <v>306900</v>
      </c>
      <c r="L48" s="1">
        <f t="shared" si="5"/>
        <v>153450</v>
      </c>
      <c r="M48" s="1" t="str">
        <f t="shared" si="6"/>
        <v/>
      </c>
      <c r="N48" s="44" t="str">
        <f t="shared" si="7"/>
        <v/>
      </c>
      <c r="O48" s="33" t="str">
        <f t="shared" si="8"/>
        <v/>
      </c>
    </row>
    <row r="49" spans="1:15" x14ac:dyDescent="0.3">
      <c r="A49" s="115"/>
      <c r="B49" s="112"/>
      <c r="C49" s="13" t="s">
        <v>52</v>
      </c>
      <c r="D49" s="3">
        <v>14</v>
      </c>
      <c r="E49" s="1">
        <f t="shared" si="9"/>
        <v>2520</v>
      </c>
      <c r="F49" s="1">
        <f t="shared" si="0"/>
        <v>1260</v>
      </c>
      <c r="G49" s="33" t="str">
        <f t="shared" si="1"/>
        <v/>
      </c>
      <c r="H49" s="44" t="str">
        <f t="shared" si="2"/>
        <v/>
      </c>
      <c r="I49" s="1" t="str">
        <f t="shared" si="3"/>
        <v/>
      </c>
      <c r="J49" s="3">
        <v>41</v>
      </c>
      <c r="K49" s="1">
        <f t="shared" si="4"/>
        <v>7380</v>
      </c>
      <c r="L49" s="1">
        <f t="shared" si="5"/>
        <v>3690</v>
      </c>
      <c r="M49" s="1" t="str">
        <f t="shared" si="6"/>
        <v/>
      </c>
      <c r="N49" s="44" t="str">
        <f t="shared" si="7"/>
        <v/>
      </c>
      <c r="O49" s="33" t="str">
        <f t="shared" si="8"/>
        <v/>
      </c>
    </row>
    <row r="50" spans="1:15" x14ac:dyDescent="0.3">
      <c r="A50" s="115"/>
      <c r="B50" s="112"/>
      <c r="C50" s="67" t="s">
        <v>53</v>
      </c>
      <c r="D50" s="3">
        <v>4</v>
      </c>
      <c r="E50" s="1">
        <f t="shared" si="9"/>
        <v>720</v>
      </c>
      <c r="F50" s="1">
        <f t="shared" si="0"/>
        <v>360</v>
      </c>
      <c r="G50" s="33" t="str">
        <f t="shared" si="1"/>
        <v/>
      </c>
      <c r="H50" s="44" t="str">
        <f t="shared" si="2"/>
        <v/>
      </c>
      <c r="I50" s="1" t="str">
        <f t="shared" si="3"/>
        <v/>
      </c>
      <c r="J50" s="3">
        <v>11</v>
      </c>
      <c r="K50" s="1">
        <f t="shared" si="4"/>
        <v>1980</v>
      </c>
      <c r="L50" s="1">
        <f t="shared" si="5"/>
        <v>990</v>
      </c>
      <c r="M50" s="1" t="str">
        <f t="shared" si="6"/>
        <v/>
      </c>
      <c r="N50" s="44" t="str">
        <f t="shared" si="7"/>
        <v/>
      </c>
      <c r="O50" s="33" t="str">
        <f t="shared" si="8"/>
        <v/>
      </c>
    </row>
    <row r="51" spans="1:15" x14ac:dyDescent="0.3">
      <c r="A51" s="116"/>
      <c r="B51" s="113"/>
      <c r="C51" s="64" t="s">
        <v>67</v>
      </c>
      <c r="D51" s="3">
        <v>0</v>
      </c>
      <c r="E51" s="1">
        <f t="shared" si="9"/>
        <v>0</v>
      </c>
      <c r="F51" s="1">
        <f t="shared" si="0"/>
        <v>0</v>
      </c>
      <c r="G51" s="33" t="str">
        <f t="shared" si="1"/>
        <v/>
      </c>
      <c r="H51" s="44" t="str">
        <f t="shared" si="2"/>
        <v/>
      </c>
      <c r="I51" s="1" t="str">
        <f t="shared" si="3"/>
        <v/>
      </c>
      <c r="J51" s="3">
        <v>0</v>
      </c>
      <c r="K51" s="1">
        <f t="shared" si="4"/>
        <v>0</v>
      </c>
      <c r="L51" s="1">
        <f t="shared" si="5"/>
        <v>0</v>
      </c>
      <c r="M51" s="1" t="str">
        <f t="shared" si="6"/>
        <v/>
      </c>
      <c r="N51" s="44" t="str">
        <f t="shared" si="7"/>
        <v/>
      </c>
      <c r="O51" s="33" t="str">
        <f t="shared" si="8"/>
        <v/>
      </c>
    </row>
    <row r="52" spans="1:15" ht="28.8" customHeight="1" x14ac:dyDescent="0.3">
      <c r="A52" s="77" t="s">
        <v>73</v>
      </c>
      <c r="B52" s="77"/>
      <c r="C52" s="77"/>
      <c r="D52" s="14">
        <f>SUM(D40:D51)</f>
        <v>1126</v>
      </c>
      <c r="E52" s="15">
        <f t="shared" si="9"/>
        <v>202680</v>
      </c>
      <c r="F52" s="15">
        <f t="shared" si="0"/>
        <v>101340</v>
      </c>
      <c r="G52" s="56" t="str">
        <f t="shared" si="1"/>
        <v/>
      </c>
      <c r="H52" s="57" t="str">
        <f t="shared" si="2"/>
        <v/>
      </c>
      <c r="I52" s="15" t="str">
        <f t="shared" si="3"/>
        <v/>
      </c>
      <c r="J52" s="14">
        <f>SUM(J40:J51)</f>
        <v>2668</v>
      </c>
      <c r="K52" s="15">
        <f t="shared" si="4"/>
        <v>480240</v>
      </c>
      <c r="L52" s="15">
        <f t="shared" si="5"/>
        <v>240120</v>
      </c>
      <c r="M52" s="15" t="str">
        <f t="shared" si="6"/>
        <v/>
      </c>
      <c r="N52" s="57" t="str">
        <f t="shared" si="7"/>
        <v/>
      </c>
      <c r="O52" s="56" t="str">
        <f t="shared" si="8"/>
        <v/>
      </c>
    </row>
    <row r="53" spans="1:15" ht="72" customHeight="1" x14ac:dyDescent="0.3">
      <c r="A53" s="68" t="s">
        <v>54</v>
      </c>
      <c r="B53" s="16" t="s">
        <v>17</v>
      </c>
      <c r="C53" s="16" t="s">
        <v>55</v>
      </c>
      <c r="D53" s="3">
        <v>12</v>
      </c>
      <c r="E53" s="1">
        <f t="shared" si="9"/>
        <v>2160</v>
      </c>
      <c r="F53" s="1">
        <f t="shared" si="0"/>
        <v>1080</v>
      </c>
      <c r="G53" s="33" t="str">
        <f t="shared" si="1"/>
        <v/>
      </c>
      <c r="H53" s="44" t="str">
        <f t="shared" si="2"/>
        <v/>
      </c>
      <c r="I53" s="1" t="str">
        <f t="shared" si="3"/>
        <v/>
      </c>
      <c r="J53" s="3">
        <v>41</v>
      </c>
      <c r="K53" s="1">
        <f t="shared" si="4"/>
        <v>7380</v>
      </c>
      <c r="L53" s="1">
        <f t="shared" si="5"/>
        <v>3690</v>
      </c>
      <c r="M53" s="1" t="str">
        <f t="shared" si="6"/>
        <v/>
      </c>
      <c r="N53" s="44" t="str">
        <f t="shared" si="7"/>
        <v/>
      </c>
      <c r="O53" s="33" t="str">
        <f t="shared" si="8"/>
        <v/>
      </c>
    </row>
    <row r="54" spans="1:15" ht="28.8" customHeight="1" x14ac:dyDescent="0.3">
      <c r="A54" s="78" t="s">
        <v>74</v>
      </c>
      <c r="B54" s="78"/>
      <c r="C54" s="78"/>
      <c r="D54" s="17">
        <f>SUM(D53:D53)</f>
        <v>12</v>
      </c>
      <c r="E54" s="18">
        <f t="shared" si="9"/>
        <v>2160</v>
      </c>
      <c r="F54" s="18">
        <f t="shared" si="0"/>
        <v>1080</v>
      </c>
      <c r="G54" s="58" t="str">
        <f t="shared" si="1"/>
        <v/>
      </c>
      <c r="H54" s="59" t="str">
        <f t="shared" si="2"/>
        <v/>
      </c>
      <c r="I54" s="18" t="str">
        <f t="shared" si="3"/>
        <v/>
      </c>
      <c r="J54" s="17">
        <f>SUM(J53:J53)</f>
        <v>41</v>
      </c>
      <c r="K54" s="18">
        <f t="shared" si="4"/>
        <v>7380</v>
      </c>
      <c r="L54" s="18">
        <f t="shared" si="5"/>
        <v>3690</v>
      </c>
      <c r="M54" s="18" t="str">
        <f t="shared" si="6"/>
        <v/>
      </c>
      <c r="N54" s="59" t="str">
        <f t="shared" si="7"/>
        <v/>
      </c>
      <c r="O54" s="58" t="str">
        <f t="shared" si="8"/>
        <v/>
      </c>
    </row>
    <row r="55" spans="1:15" ht="28.8" customHeight="1" x14ac:dyDescent="0.3">
      <c r="A55" s="118" t="s">
        <v>44</v>
      </c>
      <c r="B55" s="120" t="s">
        <v>17</v>
      </c>
      <c r="C55" s="66" t="s">
        <v>45</v>
      </c>
      <c r="D55" s="3">
        <v>49</v>
      </c>
      <c r="E55" s="1">
        <f t="shared" si="9"/>
        <v>8820</v>
      </c>
      <c r="F55" s="1">
        <f t="shared" si="0"/>
        <v>4410</v>
      </c>
      <c r="G55" s="33" t="str">
        <f t="shared" si="1"/>
        <v/>
      </c>
      <c r="H55" s="44" t="str">
        <f t="shared" si="2"/>
        <v/>
      </c>
      <c r="I55" s="1" t="str">
        <f t="shared" si="3"/>
        <v/>
      </c>
      <c r="J55" s="3">
        <v>74</v>
      </c>
      <c r="K55" s="1">
        <f t="shared" si="4"/>
        <v>13320</v>
      </c>
      <c r="L55" s="1">
        <f t="shared" si="5"/>
        <v>6660</v>
      </c>
      <c r="M55" s="1" t="str">
        <f t="shared" si="6"/>
        <v/>
      </c>
      <c r="N55" s="44" t="str">
        <f t="shared" si="7"/>
        <v/>
      </c>
      <c r="O55" s="33" t="str">
        <f t="shared" si="8"/>
        <v/>
      </c>
    </row>
    <row r="56" spans="1:15" x14ac:dyDescent="0.3">
      <c r="A56" s="119"/>
      <c r="B56" s="121"/>
      <c r="C56" s="19" t="s">
        <v>46</v>
      </c>
      <c r="D56" s="3">
        <v>54</v>
      </c>
      <c r="E56" s="1">
        <f t="shared" si="9"/>
        <v>9720</v>
      </c>
      <c r="F56" s="1">
        <f t="shared" si="0"/>
        <v>4860</v>
      </c>
      <c r="G56" s="33" t="str">
        <f t="shared" si="1"/>
        <v/>
      </c>
      <c r="H56" s="44" t="str">
        <f t="shared" si="2"/>
        <v/>
      </c>
      <c r="I56" s="1" t="str">
        <f t="shared" si="3"/>
        <v/>
      </c>
      <c r="J56" s="3">
        <v>96</v>
      </c>
      <c r="K56" s="1">
        <f t="shared" si="4"/>
        <v>17280</v>
      </c>
      <c r="L56" s="1">
        <f t="shared" si="5"/>
        <v>8640</v>
      </c>
      <c r="M56" s="1" t="str">
        <f t="shared" si="6"/>
        <v/>
      </c>
      <c r="N56" s="44" t="str">
        <f t="shared" si="7"/>
        <v/>
      </c>
      <c r="O56" s="33" t="str">
        <f t="shared" si="8"/>
        <v/>
      </c>
    </row>
    <row r="57" spans="1:15" ht="28.8" customHeight="1" x14ac:dyDescent="0.3">
      <c r="A57" s="73" t="s">
        <v>75</v>
      </c>
      <c r="B57" s="73"/>
      <c r="C57" s="73"/>
      <c r="D57" s="20">
        <f>SUM(D55:D56)</f>
        <v>103</v>
      </c>
      <c r="E57" s="21">
        <f t="shared" si="9"/>
        <v>18540</v>
      </c>
      <c r="F57" s="21">
        <f t="shared" si="0"/>
        <v>9270</v>
      </c>
      <c r="G57" s="54" t="str">
        <f t="shared" si="1"/>
        <v/>
      </c>
      <c r="H57" s="55" t="str">
        <f t="shared" si="2"/>
        <v/>
      </c>
      <c r="I57" s="21" t="str">
        <f t="shared" si="3"/>
        <v/>
      </c>
      <c r="J57" s="20">
        <f>SUM(J55:J56)</f>
        <v>170</v>
      </c>
      <c r="K57" s="21">
        <f t="shared" si="4"/>
        <v>30600</v>
      </c>
      <c r="L57" s="21">
        <f t="shared" si="5"/>
        <v>15300</v>
      </c>
      <c r="M57" s="21" t="str">
        <f t="shared" si="6"/>
        <v/>
      </c>
      <c r="N57" s="55" t="str">
        <f t="shared" si="7"/>
        <v/>
      </c>
      <c r="O57" s="54" t="str">
        <f t="shared" si="8"/>
        <v/>
      </c>
    </row>
    <row r="58" spans="1:15" ht="57.6" customHeight="1" x14ac:dyDescent="0.3">
      <c r="A58" s="74" t="s">
        <v>66</v>
      </c>
      <c r="B58" s="65" t="s">
        <v>10</v>
      </c>
      <c r="C58" s="22" t="s">
        <v>56</v>
      </c>
      <c r="D58" s="3">
        <v>62</v>
      </c>
      <c r="E58" s="1">
        <f t="shared" si="9"/>
        <v>11160</v>
      </c>
      <c r="F58" s="1">
        <f t="shared" si="0"/>
        <v>5580</v>
      </c>
      <c r="G58" s="33" t="str">
        <f t="shared" si="1"/>
        <v/>
      </c>
      <c r="H58" s="44" t="str">
        <f t="shared" si="2"/>
        <v/>
      </c>
      <c r="I58" s="1" t="str">
        <f t="shared" si="3"/>
        <v/>
      </c>
      <c r="J58" s="3">
        <v>97</v>
      </c>
      <c r="K58" s="1">
        <f t="shared" si="4"/>
        <v>17460</v>
      </c>
      <c r="L58" s="1">
        <f t="shared" si="5"/>
        <v>8730</v>
      </c>
      <c r="M58" s="1" t="str">
        <f t="shared" si="6"/>
        <v/>
      </c>
      <c r="N58" s="44" t="str">
        <f t="shared" si="7"/>
        <v/>
      </c>
      <c r="O58" s="33" t="str">
        <f t="shared" si="8"/>
        <v/>
      </c>
    </row>
    <row r="59" spans="1:15" ht="14.4" customHeight="1" x14ac:dyDescent="0.3">
      <c r="A59" s="74"/>
      <c r="B59" s="117" t="s">
        <v>60</v>
      </c>
      <c r="C59" s="22" t="s">
        <v>57</v>
      </c>
      <c r="D59" s="3">
        <v>81</v>
      </c>
      <c r="E59" s="1">
        <f t="shared" si="9"/>
        <v>14580</v>
      </c>
      <c r="F59" s="1">
        <f t="shared" si="0"/>
        <v>7290</v>
      </c>
      <c r="G59" s="33" t="str">
        <f t="shared" si="1"/>
        <v/>
      </c>
      <c r="H59" s="44" t="str">
        <f t="shared" si="2"/>
        <v/>
      </c>
      <c r="I59" s="1" t="str">
        <f t="shared" si="3"/>
        <v/>
      </c>
      <c r="J59" s="3">
        <v>247</v>
      </c>
      <c r="K59" s="1">
        <f t="shared" si="4"/>
        <v>44460</v>
      </c>
      <c r="L59" s="1">
        <f t="shared" si="5"/>
        <v>22230</v>
      </c>
      <c r="M59" s="1" t="str">
        <f t="shared" si="6"/>
        <v/>
      </c>
      <c r="N59" s="44" t="str">
        <f t="shared" si="7"/>
        <v/>
      </c>
      <c r="O59" s="33" t="str">
        <f t="shared" si="8"/>
        <v/>
      </c>
    </row>
    <row r="60" spans="1:15" x14ac:dyDescent="0.3">
      <c r="A60" s="74"/>
      <c r="B60" s="117"/>
      <c r="C60" s="22" t="s">
        <v>58</v>
      </c>
      <c r="D60" s="3">
        <v>25</v>
      </c>
      <c r="E60" s="1">
        <f t="shared" si="9"/>
        <v>4500</v>
      </c>
      <c r="F60" s="1">
        <f t="shared" si="0"/>
        <v>2250</v>
      </c>
      <c r="G60" s="33" t="str">
        <f t="shared" si="1"/>
        <v/>
      </c>
      <c r="H60" s="44" t="str">
        <f t="shared" si="2"/>
        <v/>
      </c>
      <c r="I60" s="1" t="str">
        <f t="shared" si="3"/>
        <v/>
      </c>
      <c r="J60" s="3">
        <v>54</v>
      </c>
      <c r="K60" s="1">
        <f t="shared" si="4"/>
        <v>9720</v>
      </c>
      <c r="L60" s="1">
        <f t="shared" si="5"/>
        <v>4860</v>
      </c>
      <c r="M60" s="1" t="str">
        <f t="shared" si="6"/>
        <v/>
      </c>
      <c r="N60" s="44" t="str">
        <f t="shared" si="7"/>
        <v/>
      </c>
      <c r="O60" s="33" t="str">
        <f t="shared" si="8"/>
        <v/>
      </c>
    </row>
    <row r="61" spans="1:15" x14ac:dyDescent="0.3">
      <c r="A61" s="74"/>
      <c r="B61" s="117"/>
      <c r="C61" s="22" t="s">
        <v>59</v>
      </c>
      <c r="D61" s="3">
        <v>21</v>
      </c>
      <c r="E61" s="1">
        <f t="shared" si="9"/>
        <v>3780</v>
      </c>
      <c r="F61" s="1">
        <f t="shared" si="0"/>
        <v>1890</v>
      </c>
      <c r="G61" s="33" t="str">
        <f t="shared" si="1"/>
        <v/>
      </c>
      <c r="H61" s="44" t="str">
        <f t="shared" si="2"/>
        <v/>
      </c>
      <c r="I61" s="1" t="str">
        <f t="shared" si="3"/>
        <v/>
      </c>
      <c r="J61" s="3">
        <v>47</v>
      </c>
      <c r="K61" s="1">
        <f t="shared" si="4"/>
        <v>8460</v>
      </c>
      <c r="L61" s="1">
        <f t="shared" si="5"/>
        <v>4230</v>
      </c>
      <c r="M61" s="1" t="str">
        <f t="shared" si="6"/>
        <v/>
      </c>
      <c r="N61" s="44" t="str">
        <f t="shared" si="7"/>
        <v/>
      </c>
      <c r="O61" s="33" t="str">
        <f t="shared" si="8"/>
        <v/>
      </c>
    </row>
    <row r="62" spans="1:15" ht="28.8" customHeight="1" x14ac:dyDescent="0.3">
      <c r="A62" s="74" t="s">
        <v>76</v>
      </c>
      <c r="B62" s="74"/>
      <c r="C62" s="74"/>
      <c r="D62" s="65">
        <f>SUM(D58:D61)</f>
        <v>189</v>
      </c>
      <c r="E62" s="23">
        <f t="shared" si="9"/>
        <v>34020</v>
      </c>
      <c r="F62" s="23">
        <f t="shared" si="0"/>
        <v>17010</v>
      </c>
      <c r="G62" s="46" t="str">
        <f t="shared" si="1"/>
        <v/>
      </c>
      <c r="H62" s="60" t="str">
        <f t="shared" si="2"/>
        <v/>
      </c>
      <c r="I62" s="23" t="str">
        <f t="shared" si="3"/>
        <v/>
      </c>
      <c r="J62" s="65">
        <f>SUM(J58:J61)</f>
        <v>445</v>
      </c>
      <c r="K62" s="23">
        <f>J62*600*0.3</f>
        <v>80100</v>
      </c>
      <c r="L62" s="23">
        <f t="shared" si="5"/>
        <v>40050</v>
      </c>
      <c r="M62" s="23" t="str">
        <f t="shared" si="6"/>
        <v/>
      </c>
      <c r="N62" s="60" t="str">
        <f t="shared" si="7"/>
        <v/>
      </c>
      <c r="O62" s="46" t="str">
        <f t="shared" si="8"/>
        <v/>
      </c>
    </row>
    <row r="63" spans="1:15" ht="14.4" customHeight="1" x14ac:dyDescent="0.3">
      <c r="A63" s="90" t="s">
        <v>83</v>
      </c>
      <c r="B63" s="63" t="s">
        <v>10</v>
      </c>
      <c r="C63" s="24" t="s">
        <v>61</v>
      </c>
      <c r="D63" s="3">
        <v>36</v>
      </c>
      <c r="E63" s="1">
        <f>D63*600*0.39</f>
        <v>8424</v>
      </c>
      <c r="F63" s="1">
        <f t="shared" si="0"/>
        <v>4212</v>
      </c>
      <c r="G63" s="33" t="str">
        <f t="shared" si="1"/>
        <v/>
      </c>
      <c r="H63" s="44" t="str">
        <f t="shared" si="2"/>
        <v/>
      </c>
      <c r="I63" s="1" t="str">
        <f t="shared" si="3"/>
        <v/>
      </c>
      <c r="J63" s="3">
        <v>36</v>
      </c>
      <c r="K63" s="1">
        <f>J63*600*0.39</f>
        <v>8424</v>
      </c>
      <c r="L63" s="1">
        <f t="shared" si="5"/>
        <v>4212</v>
      </c>
      <c r="M63" s="1" t="str">
        <f t="shared" si="6"/>
        <v/>
      </c>
      <c r="N63" s="44" t="str">
        <f t="shared" si="7"/>
        <v/>
      </c>
      <c r="O63" s="33" t="str">
        <f t="shared" si="8"/>
        <v/>
      </c>
    </row>
    <row r="64" spans="1:15" ht="14.4" customHeight="1" x14ac:dyDescent="0.3">
      <c r="A64" s="75"/>
      <c r="B64" s="108" t="s">
        <v>60</v>
      </c>
      <c r="C64" s="25" t="s">
        <v>62</v>
      </c>
      <c r="D64" s="3">
        <v>2</v>
      </c>
      <c r="E64" s="1">
        <f>D64*600*0.5</f>
        <v>600</v>
      </c>
      <c r="F64" s="1">
        <f t="shared" si="0"/>
        <v>300</v>
      </c>
      <c r="G64" s="33" t="str">
        <f t="shared" si="1"/>
        <v/>
      </c>
      <c r="H64" s="44" t="str">
        <f t="shared" si="2"/>
        <v/>
      </c>
      <c r="I64" s="1" t="str">
        <f t="shared" si="3"/>
        <v/>
      </c>
      <c r="J64" s="3">
        <v>2</v>
      </c>
      <c r="K64" s="1">
        <f>J64*600*0.5</f>
        <v>600</v>
      </c>
      <c r="L64" s="1">
        <f t="shared" si="5"/>
        <v>300</v>
      </c>
      <c r="M64" s="1" t="str">
        <f t="shared" si="6"/>
        <v/>
      </c>
      <c r="N64" s="44" t="str">
        <f t="shared" si="7"/>
        <v/>
      </c>
      <c r="O64" s="33" t="str">
        <f t="shared" si="8"/>
        <v/>
      </c>
    </row>
    <row r="65" spans="1:15" x14ac:dyDescent="0.3">
      <c r="A65" s="75"/>
      <c r="B65" s="109"/>
      <c r="C65" s="25" t="s">
        <v>63</v>
      </c>
      <c r="D65" s="3">
        <v>5</v>
      </c>
      <c r="E65" s="1">
        <f>D65*600*0.4</f>
        <v>1200</v>
      </c>
      <c r="F65" s="1">
        <f t="shared" si="0"/>
        <v>600</v>
      </c>
      <c r="G65" s="33" t="str">
        <f t="shared" si="1"/>
        <v/>
      </c>
      <c r="H65" s="44" t="str">
        <f t="shared" si="2"/>
        <v/>
      </c>
      <c r="I65" s="1" t="str">
        <f t="shared" si="3"/>
        <v/>
      </c>
      <c r="J65" s="3">
        <v>5</v>
      </c>
      <c r="K65" s="1">
        <f>J65*600*0.4</f>
        <v>1200</v>
      </c>
      <c r="L65" s="1">
        <f t="shared" si="5"/>
        <v>600</v>
      </c>
      <c r="M65" s="1" t="str">
        <f t="shared" si="6"/>
        <v/>
      </c>
      <c r="N65" s="44" t="str">
        <f t="shared" si="7"/>
        <v/>
      </c>
      <c r="O65" s="33" t="str">
        <f t="shared" si="8"/>
        <v/>
      </c>
    </row>
    <row r="66" spans="1:15" x14ac:dyDescent="0.3">
      <c r="A66" s="75"/>
      <c r="B66" s="109"/>
      <c r="C66" s="25" t="s">
        <v>64</v>
      </c>
      <c r="D66" s="3">
        <v>2</v>
      </c>
      <c r="E66" s="1">
        <f>D66*600*0.5</f>
        <v>600</v>
      </c>
      <c r="F66" s="1">
        <f t="shared" si="0"/>
        <v>300</v>
      </c>
      <c r="G66" s="33" t="str">
        <f t="shared" si="1"/>
        <v/>
      </c>
      <c r="H66" s="44" t="str">
        <f t="shared" si="2"/>
        <v/>
      </c>
      <c r="I66" s="1" t="str">
        <f t="shared" si="3"/>
        <v/>
      </c>
      <c r="J66" s="3">
        <v>2</v>
      </c>
      <c r="K66" s="1">
        <f>J66*600*0.5</f>
        <v>600</v>
      </c>
      <c r="L66" s="1">
        <f t="shared" si="5"/>
        <v>300</v>
      </c>
      <c r="M66" s="1" t="str">
        <f t="shared" si="6"/>
        <v/>
      </c>
      <c r="N66" s="44" t="str">
        <f t="shared" si="7"/>
        <v/>
      </c>
      <c r="O66" s="33" t="str">
        <f t="shared" si="8"/>
        <v/>
      </c>
    </row>
    <row r="67" spans="1:15" x14ac:dyDescent="0.3">
      <c r="A67" s="75"/>
      <c r="B67" s="110"/>
      <c r="C67" s="25" t="s">
        <v>65</v>
      </c>
      <c r="D67" s="3">
        <v>45</v>
      </c>
      <c r="E67" s="1">
        <f>D67*600*0.42</f>
        <v>11340</v>
      </c>
      <c r="F67" s="1">
        <f t="shared" si="0"/>
        <v>5670</v>
      </c>
      <c r="G67" s="33" t="str">
        <f t="shared" si="1"/>
        <v/>
      </c>
      <c r="H67" s="44" t="str">
        <f t="shared" si="2"/>
        <v/>
      </c>
      <c r="I67" s="1" t="str">
        <f t="shared" si="3"/>
        <v/>
      </c>
      <c r="J67" s="3">
        <v>45</v>
      </c>
      <c r="K67" s="1">
        <f>J67*600*0.42</f>
        <v>11340</v>
      </c>
      <c r="L67" s="1">
        <f t="shared" si="5"/>
        <v>5670</v>
      </c>
      <c r="M67" s="1" t="str">
        <f t="shared" si="6"/>
        <v/>
      </c>
      <c r="N67" s="44" t="str">
        <f t="shared" si="7"/>
        <v/>
      </c>
      <c r="O67" s="33" t="str">
        <f t="shared" si="8"/>
        <v/>
      </c>
    </row>
    <row r="68" spans="1:15" ht="28.8" customHeight="1" x14ac:dyDescent="0.3">
      <c r="A68" s="75" t="s">
        <v>77</v>
      </c>
      <c r="B68" s="75"/>
      <c r="C68" s="75"/>
      <c r="D68" s="26">
        <f>SUM(D63:D67)</f>
        <v>90</v>
      </c>
      <c r="E68" s="27">
        <f>SUM(E63:E67)</f>
        <v>22164</v>
      </c>
      <c r="F68" s="27">
        <f t="shared" si="0"/>
        <v>11082</v>
      </c>
      <c r="G68" s="47" t="str">
        <f t="shared" si="1"/>
        <v/>
      </c>
      <c r="H68" s="51" t="str">
        <f t="shared" si="2"/>
        <v/>
      </c>
      <c r="I68" s="27" t="str">
        <f t="shared" si="3"/>
        <v/>
      </c>
      <c r="J68" s="26">
        <f>SUM(J63:J67)</f>
        <v>90</v>
      </c>
      <c r="K68" s="27">
        <f>SUM(K63:K67)</f>
        <v>22164</v>
      </c>
      <c r="L68" s="27">
        <f t="shared" si="5"/>
        <v>11082</v>
      </c>
      <c r="M68" s="27" t="str">
        <f t="shared" si="6"/>
        <v/>
      </c>
      <c r="N68" s="51" t="str">
        <f t="shared" si="7"/>
        <v/>
      </c>
      <c r="O68" s="47" t="str">
        <f t="shared" si="8"/>
        <v/>
      </c>
    </row>
    <row r="69" spans="1:15" ht="28.8" customHeight="1" x14ac:dyDescent="0.3">
      <c r="A69" s="70" t="s">
        <v>82</v>
      </c>
      <c r="B69" s="71"/>
      <c r="C69" s="72"/>
      <c r="D69" s="28">
        <f>SUM(D16+D39+D52+D54+D57+D62+D68)</f>
        <v>4026</v>
      </c>
      <c r="E69" s="29">
        <f>SUM(E68+E62+E57+E54+E52+E39+E16)</f>
        <v>730644</v>
      </c>
      <c r="F69" s="29">
        <f t="shared" si="0"/>
        <v>365322</v>
      </c>
      <c r="G69" s="45" t="str">
        <f t="shared" si="1"/>
        <v/>
      </c>
      <c r="H69" s="50" t="str">
        <f t="shared" si="2"/>
        <v/>
      </c>
      <c r="I69" s="29" t="str">
        <f t="shared" si="3"/>
        <v/>
      </c>
      <c r="J69" s="28">
        <f>SUM(J16+J39+J52+J54+J57+J62+J68)</f>
        <v>8945</v>
      </c>
      <c r="K69" s="29">
        <f>SUM(K68+K62+K57+K54+K52+K39+K16)</f>
        <v>1616064</v>
      </c>
      <c r="L69" s="29">
        <f t="shared" si="5"/>
        <v>808032</v>
      </c>
      <c r="M69" s="29" t="str">
        <f t="shared" si="6"/>
        <v/>
      </c>
      <c r="N69" s="50" t="str">
        <f t="shared" si="7"/>
        <v/>
      </c>
      <c r="O69" s="45" t="str">
        <f t="shared" si="8"/>
        <v/>
      </c>
    </row>
    <row r="71" spans="1:15" x14ac:dyDescent="0.3">
      <c r="A71" s="2" t="s">
        <v>112</v>
      </c>
    </row>
    <row r="72" spans="1:15" x14ac:dyDescent="0.3">
      <c r="A72" s="2" t="s">
        <v>117</v>
      </c>
    </row>
    <row r="73" spans="1:15" x14ac:dyDescent="0.3">
      <c r="A73" s="2" t="s">
        <v>115</v>
      </c>
    </row>
    <row r="74" spans="1:15" x14ac:dyDescent="0.3">
      <c r="A74" s="2" t="s">
        <v>118</v>
      </c>
    </row>
    <row r="75" spans="1:15" x14ac:dyDescent="0.3">
      <c r="A75" s="2" t="s">
        <v>113</v>
      </c>
    </row>
    <row r="77" spans="1:15" x14ac:dyDescent="0.3">
      <c r="A77" s="36" t="s">
        <v>106</v>
      </c>
    </row>
    <row r="78" spans="1:15" x14ac:dyDescent="0.3">
      <c r="A78" s="36" t="s">
        <v>116</v>
      </c>
    </row>
    <row r="79" spans="1:15" x14ac:dyDescent="0.3">
      <c r="A79" s="36"/>
    </row>
    <row r="80" spans="1:15" x14ac:dyDescent="0.3">
      <c r="A80" s="2" t="s">
        <v>84</v>
      </c>
    </row>
    <row r="81" spans="1:1" x14ac:dyDescent="0.3">
      <c r="A81" s="2" t="s">
        <v>78</v>
      </c>
    </row>
    <row r="83" spans="1:1" x14ac:dyDescent="0.3">
      <c r="A83" s="2" t="s">
        <v>79</v>
      </c>
    </row>
    <row r="85" spans="1:1" x14ac:dyDescent="0.3">
      <c r="A85" s="2" t="s">
        <v>97</v>
      </c>
    </row>
  </sheetData>
  <sheetProtection algorithmName="SHA-512" hashValue="8ZfI+Z0M6Csbs3EbAtUXh/E3vH4HbVRM09cBEtTdSdpDdz4kvY+UA6MFc+sbL3w4CD0Uu/EUzyFqjiHaNGeH3w==" saltValue="yrj3ZVtLYm/e4gWFZCLVtQ==" spinCount="100000" sheet="1" objects="1" scenarios="1"/>
  <mergeCells count="40">
    <mergeCell ref="A1:A5"/>
    <mergeCell ref="B1:B5"/>
    <mergeCell ref="C1:C5"/>
    <mergeCell ref="D2:D5"/>
    <mergeCell ref="E2:E5"/>
    <mergeCell ref="B64:B67"/>
    <mergeCell ref="B45:B51"/>
    <mergeCell ref="A40:A51"/>
    <mergeCell ref="A58:A61"/>
    <mergeCell ref="B59:B61"/>
    <mergeCell ref="A55:A56"/>
    <mergeCell ref="B55:B56"/>
    <mergeCell ref="B40:B44"/>
    <mergeCell ref="L2:O2"/>
    <mergeCell ref="J1:O1"/>
    <mergeCell ref="G3:I3"/>
    <mergeCell ref="M3:O3"/>
    <mergeCell ref="G4:I4"/>
    <mergeCell ref="M4:O4"/>
    <mergeCell ref="D1:I1"/>
    <mergeCell ref="F3:F5"/>
    <mergeCell ref="J2:J5"/>
    <mergeCell ref="K2:K5"/>
    <mergeCell ref="L4:L5"/>
    <mergeCell ref="A69:C69"/>
    <mergeCell ref="A57:C57"/>
    <mergeCell ref="A62:C62"/>
    <mergeCell ref="A68:C68"/>
    <mergeCell ref="F2:I2"/>
    <mergeCell ref="A52:C52"/>
    <mergeCell ref="A54:C54"/>
    <mergeCell ref="A39:C39"/>
    <mergeCell ref="A6:A15"/>
    <mergeCell ref="B6:B15"/>
    <mergeCell ref="A16:C16"/>
    <mergeCell ref="A17:A38"/>
    <mergeCell ref="B17:B22"/>
    <mergeCell ref="B23:B30"/>
    <mergeCell ref="B31:B38"/>
    <mergeCell ref="A63:A67"/>
  </mergeCells>
  <pageMargins left="0.7" right="0.7" top="0.75" bottom="0.75" header="0.3" footer="0.3"/>
  <pageSetup paperSize="9" orientation="portrait" r:id="rId1"/>
  <ignoredErrors>
    <ignoredError sqref="K6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Menu_déroulant!$A$1:$A$4</xm:f>
          </x14:formula1>
          <xm:sqref>G4:I4 M4:O4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pane ySplit="4" topLeftCell="A5" activePane="bottomLeft" state="frozen"/>
      <selection pane="bottomLeft" activeCell="G4" sqref="G4"/>
    </sheetView>
  </sheetViews>
  <sheetFormatPr baseColWidth="10" defaultRowHeight="14.4" x14ac:dyDescent="0.3"/>
  <cols>
    <col min="1" max="1" width="12.21875" style="2" customWidth="1"/>
    <col min="2" max="2" width="11.5546875" style="2"/>
    <col min="3" max="3" width="24" style="30" customWidth="1"/>
    <col min="4" max="4" width="11.5546875" style="2"/>
    <col min="5" max="7" width="16.6640625" style="31" customWidth="1"/>
    <col min="8" max="8" width="11.5546875" style="2"/>
    <col min="9" max="9" width="16.6640625" style="32" customWidth="1"/>
    <col min="10" max="11" width="16.6640625" style="31" customWidth="1"/>
    <col min="12" max="16384" width="11.5546875" style="2"/>
  </cols>
  <sheetData>
    <row r="1" spans="1:13" ht="28.8" customHeight="1" x14ac:dyDescent="0.3">
      <c r="A1" s="123" t="s">
        <v>0</v>
      </c>
      <c r="B1" s="123" t="s">
        <v>68</v>
      </c>
      <c r="C1" s="123" t="s">
        <v>69</v>
      </c>
      <c r="D1" s="92" t="s">
        <v>80</v>
      </c>
      <c r="E1" s="92"/>
      <c r="F1" s="92"/>
      <c r="G1" s="92"/>
      <c r="H1" s="92" t="s">
        <v>81</v>
      </c>
      <c r="I1" s="92"/>
      <c r="J1" s="92"/>
      <c r="K1" s="92"/>
    </row>
    <row r="2" spans="1:13" ht="28.8" customHeight="1" x14ac:dyDescent="0.3">
      <c r="A2" s="124"/>
      <c r="B2" s="124"/>
      <c r="C2" s="124"/>
      <c r="D2" s="126" t="s">
        <v>85</v>
      </c>
      <c r="E2" s="129" t="s">
        <v>102</v>
      </c>
      <c r="F2" s="76" t="s">
        <v>70</v>
      </c>
      <c r="G2" s="76"/>
      <c r="H2" s="126" t="s">
        <v>85</v>
      </c>
      <c r="I2" s="129" t="s">
        <v>102</v>
      </c>
      <c r="J2" s="76" t="s">
        <v>70</v>
      </c>
      <c r="K2" s="76"/>
    </row>
    <row r="3" spans="1:13" ht="28.8" customHeight="1" thickBot="1" x14ac:dyDescent="0.35">
      <c r="A3" s="124"/>
      <c r="B3" s="124"/>
      <c r="C3" s="124"/>
      <c r="D3" s="127"/>
      <c r="E3" s="130"/>
      <c r="F3" s="129" t="s">
        <v>114</v>
      </c>
      <c r="G3" s="61" t="s">
        <v>86</v>
      </c>
      <c r="H3" s="127"/>
      <c r="I3" s="130"/>
      <c r="J3" s="129" t="s">
        <v>114</v>
      </c>
      <c r="K3" s="61" t="s">
        <v>86</v>
      </c>
    </row>
    <row r="4" spans="1:13" ht="28.8" customHeight="1" thickBot="1" x14ac:dyDescent="0.35">
      <c r="A4" s="125"/>
      <c r="B4" s="125"/>
      <c r="C4" s="125"/>
      <c r="D4" s="128"/>
      <c r="E4" s="131"/>
      <c r="F4" s="101"/>
      <c r="G4" s="38"/>
      <c r="H4" s="104"/>
      <c r="I4" s="131"/>
      <c r="J4" s="101"/>
      <c r="K4" s="39"/>
    </row>
    <row r="5" spans="1:13" ht="14.4" customHeight="1" x14ac:dyDescent="0.3">
      <c r="A5" s="80" t="s">
        <v>1</v>
      </c>
      <c r="B5" s="82" t="s">
        <v>2</v>
      </c>
      <c r="C5" s="69" t="s">
        <v>20</v>
      </c>
      <c r="D5" s="3">
        <v>392</v>
      </c>
      <c r="E5" s="1">
        <f>IF(D5*10000*0.3*0.1&lt;10000, 10000, D5*10000*0.3*0.1)</f>
        <v>117600</v>
      </c>
      <c r="F5" s="1">
        <f>E5*0.8</f>
        <v>94080</v>
      </c>
      <c r="G5" s="33" t="str">
        <f>IF($G$4="Scénario 1 : 0% ",E5*0,IF($G$4="Scénario 2 : 5% ",E5*0.05,IF($G$4="Scénario 3 : 10% ",E5*0.1,IF($G$4="Scénario 4 : 20%",E5*0.2,IF($G$4="","")))))</f>
        <v/>
      </c>
      <c r="H5" s="3">
        <v>628</v>
      </c>
      <c r="I5" s="1">
        <f>IF(H5*10000*0.3*0.1&lt;10000, 10000, H5*10000*0.3*0.1)</f>
        <v>188400</v>
      </c>
      <c r="J5" s="1">
        <f>I5*0.8</f>
        <v>150720</v>
      </c>
      <c r="K5" s="33" t="str">
        <f>IF($K$4="Scénario 1 : 0% ",I5*0,IF($K$4="Scénario 2 : 5% ",I5*0.05,IF($K$4="Scénario 3 : 10% ",I5*0.1,IF($K$4="Scénario 4 : 20%",I5*0.2,IF($K$4="","")))))</f>
        <v/>
      </c>
      <c r="M5" s="34"/>
    </row>
    <row r="6" spans="1:13" ht="14.4" customHeight="1" x14ac:dyDescent="0.3">
      <c r="A6" s="81"/>
      <c r="B6" s="83"/>
      <c r="C6" s="4" t="s">
        <v>3</v>
      </c>
      <c r="D6" s="3">
        <v>122</v>
      </c>
      <c r="E6" s="1">
        <f t="shared" ref="E6:E14" si="0">IF(D6*10000*0.3*0.1&lt;10000, 10000, D6*10000*0.3*0.1)</f>
        <v>36600</v>
      </c>
      <c r="F6" s="1">
        <f t="shared" ref="F6:F66" si="1">E6*0.8</f>
        <v>29280</v>
      </c>
      <c r="G6" s="33" t="str">
        <f t="shared" ref="G6:G66" si="2">IF($G$4="Scénario 1 : 0% ",E6*0,IF($G$4="Scénario 2 : 5% ",E6*0.05,IF($G$4="Scénario 3 : 10% ",E6*0.1,IF($G$4="Scénario 4 : 20%",E6*0.2,IF($G$4="","")))))</f>
        <v/>
      </c>
      <c r="H6" s="3">
        <v>240</v>
      </c>
      <c r="I6" s="1">
        <f t="shared" ref="I6:I14" si="3">IF(H6*10000*0.3*0.1&lt;10000, 10000, H6*10000*0.3*0.1)</f>
        <v>72000</v>
      </c>
      <c r="J6" s="1">
        <f t="shared" ref="J6:J66" si="4">I6*0.8</f>
        <v>57600</v>
      </c>
      <c r="K6" s="33" t="str">
        <f t="shared" ref="K6:K66" si="5">IF($K$4="Scénario 1 : 0% ",I6*0,IF($K$4="Scénario 2 : 5% ",I6*0.05,IF($K$4="Scénario 3 : 10% ",I6*0.1,IF($K$4="Scénario 4 : 20%",I6*0.2,IF($K$4="","")))))</f>
        <v/>
      </c>
    </row>
    <row r="7" spans="1:13" x14ac:dyDescent="0.3">
      <c r="A7" s="81"/>
      <c r="B7" s="83"/>
      <c r="C7" s="4" t="s">
        <v>4</v>
      </c>
      <c r="D7" s="3">
        <v>243</v>
      </c>
      <c r="E7" s="1">
        <f t="shared" si="0"/>
        <v>72900</v>
      </c>
      <c r="F7" s="1">
        <f t="shared" si="1"/>
        <v>58320</v>
      </c>
      <c r="G7" s="33" t="str">
        <f t="shared" si="2"/>
        <v/>
      </c>
      <c r="H7" s="3">
        <v>536</v>
      </c>
      <c r="I7" s="1">
        <f t="shared" si="3"/>
        <v>160800</v>
      </c>
      <c r="J7" s="1">
        <f t="shared" si="4"/>
        <v>128640</v>
      </c>
      <c r="K7" s="33" t="str">
        <f t="shared" si="5"/>
        <v/>
      </c>
    </row>
    <row r="8" spans="1:13" x14ac:dyDescent="0.3">
      <c r="A8" s="81"/>
      <c r="B8" s="83"/>
      <c r="C8" s="4" t="s">
        <v>21</v>
      </c>
      <c r="D8" s="3">
        <v>123</v>
      </c>
      <c r="E8" s="1">
        <f t="shared" si="0"/>
        <v>36900</v>
      </c>
      <c r="F8" s="1">
        <f t="shared" si="1"/>
        <v>29520</v>
      </c>
      <c r="G8" s="33" t="str">
        <f t="shared" si="2"/>
        <v/>
      </c>
      <c r="H8" s="3">
        <v>150</v>
      </c>
      <c r="I8" s="1">
        <f t="shared" si="3"/>
        <v>45000</v>
      </c>
      <c r="J8" s="1">
        <f t="shared" si="4"/>
        <v>36000</v>
      </c>
      <c r="K8" s="33" t="str">
        <f t="shared" si="5"/>
        <v/>
      </c>
    </row>
    <row r="9" spans="1:13" x14ac:dyDescent="0.3">
      <c r="A9" s="81"/>
      <c r="B9" s="83"/>
      <c r="C9" s="4" t="s">
        <v>22</v>
      </c>
      <c r="D9" s="3">
        <v>3</v>
      </c>
      <c r="E9" s="1">
        <f t="shared" si="0"/>
        <v>10000</v>
      </c>
      <c r="F9" s="1">
        <f t="shared" si="1"/>
        <v>8000</v>
      </c>
      <c r="G9" s="33" t="str">
        <f t="shared" si="2"/>
        <v/>
      </c>
      <c r="H9" s="3">
        <v>24</v>
      </c>
      <c r="I9" s="1">
        <f t="shared" si="3"/>
        <v>10000</v>
      </c>
      <c r="J9" s="1">
        <f t="shared" si="4"/>
        <v>8000</v>
      </c>
      <c r="K9" s="33" t="str">
        <f t="shared" si="5"/>
        <v/>
      </c>
    </row>
    <row r="10" spans="1:13" x14ac:dyDescent="0.3">
      <c r="A10" s="81"/>
      <c r="B10" s="83"/>
      <c r="C10" s="4" t="s">
        <v>23</v>
      </c>
      <c r="D10" s="3">
        <v>21</v>
      </c>
      <c r="E10" s="1">
        <f t="shared" si="0"/>
        <v>10000</v>
      </c>
      <c r="F10" s="1">
        <f t="shared" si="1"/>
        <v>8000</v>
      </c>
      <c r="G10" s="33" t="str">
        <f t="shared" si="2"/>
        <v/>
      </c>
      <c r="H10" s="3">
        <v>25</v>
      </c>
      <c r="I10" s="1">
        <f t="shared" si="3"/>
        <v>10000</v>
      </c>
      <c r="J10" s="1">
        <f t="shared" si="4"/>
        <v>8000</v>
      </c>
      <c r="K10" s="33" t="str">
        <f t="shared" si="5"/>
        <v/>
      </c>
    </row>
    <row r="11" spans="1:13" x14ac:dyDescent="0.3">
      <c r="A11" s="81"/>
      <c r="B11" s="83"/>
      <c r="C11" s="4" t="s">
        <v>5</v>
      </c>
      <c r="D11" s="3">
        <v>31</v>
      </c>
      <c r="E11" s="1">
        <f t="shared" si="0"/>
        <v>10000</v>
      </c>
      <c r="F11" s="1">
        <f t="shared" si="1"/>
        <v>8000</v>
      </c>
      <c r="G11" s="33" t="str">
        <f t="shared" si="2"/>
        <v/>
      </c>
      <c r="H11" s="3">
        <v>107</v>
      </c>
      <c r="I11" s="1">
        <f t="shared" si="3"/>
        <v>32100</v>
      </c>
      <c r="J11" s="1">
        <f t="shared" si="4"/>
        <v>25680</v>
      </c>
      <c r="K11" s="33" t="str">
        <f t="shared" si="5"/>
        <v/>
      </c>
    </row>
    <row r="12" spans="1:13" x14ac:dyDescent="0.3">
      <c r="A12" s="81"/>
      <c r="B12" s="83"/>
      <c r="C12" s="4" t="s">
        <v>24</v>
      </c>
      <c r="D12" s="3">
        <v>23</v>
      </c>
      <c r="E12" s="1">
        <f t="shared" si="0"/>
        <v>10000</v>
      </c>
      <c r="F12" s="1">
        <f t="shared" si="1"/>
        <v>8000</v>
      </c>
      <c r="G12" s="33" t="str">
        <f t="shared" si="2"/>
        <v/>
      </c>
      <c r="H12" s="3">
        <v>30</v>
      </c>
      <c r="I12" s="1">
        <f t="shared" si="3"/>
        <v>10000</v>
      </c>
      <c r="J12" s="1">
        <f t="shared" si="4"/>
        <v>8000</v>
      </c>
      <c r="K12" s="33" t="str">
        <f t="shared" si="5"/>
        <v/>
      </c>
    </row>
    <row r="13" spans="1:13" x14ac:dyDescent="0.3">
      <c r="A13" s="81"/>
      <c r="B13" s="83"/>
      <c r="C13" s="4" t="s">
        <v>6</v>
      </c>
      <c r="D13" s="3">
        <v>35</v>
      </c>
      <c r="E13" s="1">
        <f t="shared" si="0"/>
        <v>10500</v>
      </c>
      <c r="F13" s="1">
        <f t="shared" si="1"/>
        <v>8400</v>
      </c>
      <c r="G13" s="33" t="str">
        <f t="shared" si="2"/>
        <v/>
      </c>
      <c r="H13" s="3">
        <v>84</v>
      </c>
      <c r="I13" s="1">
        <f t="shared" si="3"/>
        <v>25200</v>
      </c>
      <c r="J13" s="1">
        <f t="shared" si="4"/>
        <v>20160</v>
      </c>
      <c r="K13" s="33" t="str">
        <f t="shared" si="5"/>
        <v/>
      </c>
    </row>
    <row r="14" spans="1:13" x14ac:dyDescent="0.3">
      <c r="A14" s="81"/>
      <c r="B14" s="83"/>
      <c r="C14" s="69" t="s">
        <v>25</v>
      </c>
      <c r="D14" s="3">
        <v>2</v>
      </c>
      <c r="E14" s="1">
        <f t="shared" si="0"/>
        <v>10000</v>
      </c>
      <c r="F14" s="1">
        <f t="shared" si="1"/>
        <v>8000</v>
      </c>
      <c r="G14" s="33" t="str">
        <f t="shared" si="2"/>
        <v/>
      </c>
      <c r="H14" s="3">
        <v>12</v>
      </c>
      <c r="I14" s="1">
        <f t="shared" si="3"/>
        <v>10000</v>
      </c>
      <c r="J14" s="1">
        <f t="shared" si="4"/>
        <v>8000</v>
      </c>
      <c r="K14" s="33" t="str">
        <f t="shared" si="5"/>
        <v/>
      </c>
    </row>
    <row r="15" spans="1:13" ht="28.8" customHeight="1" x14ac:dyDescent="0.3">
      <c r="A15" s="84" t="s">
        <v>71</v>
      </c>
      <c r="B15" s="84"/>
      <c r="C15" s="84"/>
      <c r="D15" s="5">
        <f>SUM(D5:D14)</f>
        <v>995</v>
      </c>
      <c r="E15" s="6">
        <f>SUM(E5:E14)</f>
        <v>324500</v>
      </c>
      <c r="F15" s="6">
        <f>SUM(F5:F14)</f>
        <v>259600</v>
      </c>
      <c r="G15" s="6" t="str">
        <f>IF(G4="","",SUM(G5:G14))</f>
        <v/>
      </c>
      <c r="H15" s="35">
        <f t="shared" ref="H15:I15" si="6">SUM(H5:H14)</f>
        <v>1836</v>
      </c>
      <c r="I15" s="6">
        <f t="shared" si="6"/>
        <v>563500</v>
      </c>
      <c r="J15" s="6">
        <f>SUM(J5:J14)</f>
        <v>450800</v>
      </c>
      <c r="K15" s="6" t="str">
        <f>IF(K4="","",SUM(K5:K14))</f>
        <v/>
      </c>
    </row>
    <row r="16" spans="1:13" ht="14.4" customHeight="1" x14ac:dyDescent="0.3">
      <c r="A16" s="79" t="s">
        <v>7</v>
      </c>
      <c r="B16" s="86" t="s">
        <v>2</v>
      </c>
      <c r="C16" s="7" t="s">
        <v>26</v>
      </c>
      <c r="D16" s="3">
        <v>13</v>
      </c>
      <c r="E16" s="1">
        <f>IF(D16*10000*0.3*0.1&lt;10000, 10000, D16*10000*0.3*0.1)</f>
        <v>10000</v>
      </c>
      <c r="F16" s="1">
        <f t="shared" si="1"/>
        <v>8000</v>
      </c>
      <c r="G16" s="33" t="str">
        <f t="shared" si="2"/>
        <v/>
      </c>
      <c r="H16" s="3">
        <v>19</v>
      </c>
      <c r="I16" s="1">
        <f>IF(H16*10000*0.3*0.1&lt;10000, 10000, H16*10000*0.3*0.1)</f>
        <v>10000</v>
      </c>
      <c r="J16" s="1">
        <f t="shared" si="4"/>
        <v>8000</v>
      </c>
      <c r="K16" s="33" t="str">
        <f t="shared" si="5"/>
        <v/>
      </c>
    </row>
    <row r="17" spans="1:11" x14ac:dyDescent="0.3">
      <c r="A17" s="79"/>
      <c r="B17" s="87"/>
      <c r="C17" s="7" t="s">
        <v>27</v>
      </c>
      <c r="D17" s="3">
        <v>61</v>
      </c>
      <c r="E17" s="1">
        <f t="shared" ref="E17:E37" si="7">IF(D17*10000*0.3*0.1&lt;10000, 10000, D17*10000*0.3*0.1)</f>
        <v>18300</v>
      </c>
      <c r="F17" s="1">
        <f t="shared" si="1"/>
        <v>14640</v>
      </c>
      <c r="G17" s="33" t="str">
        <f t="shared" si="2"/>
        <v/>
      </c>
      <c r="H17" s="3">
        <v>102</v>
      </c>
      <c r="I17" s="1">
        <f t="shared" ref="I17:I37" si="8">IF(H17*10000*0.3*0.1&lt;10000, 10000, H17*10000*0.3*0.1)</f>
        <v>30600</v>
      </c>
      <c r="J17" s="1">
        <f t="shared" si="4"/>
        <v>24480</v>
      </c>
      <c r="K17" s="33" t="str">
        <f t="shared" si="5"/>
        <v/>
      </c>
    </row>
    <row r="18" spans="1:11" x14ac:dyDescent="0.3">
      <c r="A18" s="79"/>
      <c r="B18" s="87"/>
      <c r="C18" s="7" t="s">
        <v>28</v>
      </c>
      <c r="D18" s="3">
        <v>64</v>
      </c>
      <c r="E18" s="1">
        <f t="shared" si="7"/>
        <v>19200</v>
      </c>
      <c r="F18" s="1">
        <f t="shared" si="1"/>
        <v>15360</v>
      </c>
      <c r="G18" s="33" t="str">
        <f t="shared" si="2"/>
        <v/>
      </c>
      <c r="H18" s="3">
        <v>271</v>
      </c>
      <c r="I18" s="1">
        <f t="shared" si="8"/>
        <v>81300</v>
      </c>
      <c r="J18" s="1">
        <f t="shared" si="4"/>
        <v>65040</v>
      </c>
      <c r="K18" s="33" t="str">
        <f t="shared" si="5"/>
        <v/>
      </c>
    </row>
    <row r="19" spans="1:11" x14ac:dyDescent="0.3">
      <c r="A19" s="79"/>
      <c r="B19" s="87"/>
      <c r="C19" s="7" t="s">
        <v>29</v>
      </c>
      <c r="D19" s="3">
        <v>37</v>
      </c>
      <c r="E19" s="1">
        <f t="shared" si="7"/>
        <v>11100</v>
      </c>
      <c r="F19" s="1">
        <f t="shared" si="1"/>
        <v>8880</v>
      </c>
      <c r="G19" s="33" t="str">
        <f t="shared" si="2"/>
        <v/>
      </c>
      <c r="H19" s="3">
        <v>52</v>
      </c>
      <c r="I19" s="1">
        <f t="shared" si="8"/>
        <v>15600</v>
      </c>
      <c r="J19" s="1">
        <f t="shared" si="4"/>
        <v>12480</v>
      </c>
      <c r="K19" s="33" t="str">
        <f t="shared" si="5"/>
        <v/>
      </c>
    </row>
    <row r="20" spans="1:11" x14ac:dyDescent="0.3">
      <c r="A20" s="79"/>
      <c r="B20" s="87"/>
      <c r="C20" s="7" t="s">
        <v>30</v>
      </c>
      <c r="D20" s="3">
        <v>90</v>
      </c>
      <c r="E20" s="1">
        <f t="shared" si="7"/>
        <v>27000</v>
      </c>
      <c r="F20" s="1">
        <f t="shared" si="1"/>
        <v>21600</v>
      </c>
      <c r="G20" s="33" t="str">
        <f t="shared" si="2"/>
        <v/>
      </c>
      <c r="H20" s="3">
        <v>165</v>
      </c>
      <c r="I20" s="1">
        <f t="shared" si="8"/>
        <v>49500</v>
      </c>
      <c r="J20" s="1">
        <f t="shared" si="4"/>
        <v>39600</v>
      </c>
      <c r="K20" s="33" t="str">
        <f t="shared" si="5"/>
        <v/>
      </c>
    </row>
    <row r="21" spans="1:11" x14ac:dyDescent="0.3">
      <c r="A21" s="79"/>
      <c r="B21" s="88"/>
      <c r="C21" s="7" t="s">
        <v>31</v>
      </c>
      <c r="D21" s="3">
        <v>54</v>
      </c>
      <c r="E21" s="1">
        <f t="shared" si="7"/>
        <v>16200</v>
      </c>
      <c r="F21" s="1">
        <f t="shared" si="1"/>
        <v>12960</v>
      </c>
      <c r="G21" s="33" t="str">
        <f t="shared" si="2"/>
        <v/>
      </c>
      <c r="H21" s="3">
        <v>117</v>
      </c>
      <c r="I21" s="1">
        <f t="shared" si="8"/>
        <v>35100</v>
      </c>
      <c r="J21" s="1">
        <f t="shared" si="4"/>
        <v>28080</v>
      </c>
      <c r="K21" s="33" t="str">
        <f t="shared" si="5"/>
        <v/>
      </c>
    </row>
    <row r="22" spans="1:11" ht="14.4" customHeight="1" x14ac:dyDescent="0.3">
      <c r="A22" s="79"/>
      <c r="B22" s="89" t="s">
        <v>8</v>
      </c>
      <c r="C22" s="7" t="s">
        <v>32</v>
      </c>
      <c r="D22" s="3">
        <v>36</v>
      </c>
      <c r="E22" s="1">
        <f t="shared" si="7"/>
        <v>10800</v>
      </c>
      <c r="F22" s="1">
        <f t="shared" si="1"/>
        <v>8640</v>
      </c>
      <c r="G22" s="33" t="str">
        <f t="shared" si="2"/>
        <v/>
      </c>
      <c r="H22" s="3">
        <v>74</v>
      </c>
      <c r="I22" s="1">
        <f t="shared" si="8"/>
        <v>22200</v>
      </c>
      <c r="J22" s="1">
        <f t="shared" si="4"/>
        <v>17760</v>
      </c>
      <c r="K22" s="33" t="str">
        <f t="shared" si="5"/>
        <v/>
      </c>
    </row>
    <row r="23" spans="1:11" ht="14.4" customHeight="1" x14ac:dyDescent="0.3">
      <c r="A23" s="79"/>
      <c r="B23" s="89"/>
      <c r="C23" s="8" t="s">
        <v>33</v>
      </c>
      <c r="D23" s="3">
        <v>11</v>
      </c>
      <c r="E23" s="1">
        <f t="shared" si="7"/>
        <v>10000</v>
      </c>
      <c r="F23" s="1">
        <f t="shared" si="1"/>
        <v>8000</v>
      </c>
      <c r="G23" s="33" t="str">
        <f t="shared" si="2"/>
        <v/>
      </c>
      <c r="H23" s="3">
        <v>25</v>
      </c>
      <c r="I23" s="1">
        <f t="shared" si="8"/>
        <v>10000</v>
      </c>
      <c r="J23" s="1">
        <f t="shared" si="4"/>
        <v>8000</v>
      </c>
      <c r="K23" s="33" t="str">
        <f t="shared" si="5"/>
        <v/>
      </c>
    </row>
    <row r="24" spans="1:11" ht="14.4" customHeight="1" x14ac:dyDescent="0.3">
      <c r="A24" s="79"/>
      <c r="B24" s="89"/>
      <c r="C24" s="8" t="s">
        <v>34</v>
      </c>
      <c r="D24" s="3">
        <v>26</v>
      </c>
      <c r="E24" s="1">
        <f t="shared" si="7"/>
        <v>10000</v>
      </c>
      <c r="F24" s="1">
        <f t="shared" si="1"/>
        <v>8000</v>
      </c>
      <c r="G24" s="33" t="str">
        <f t="shared" si="2"/>
        <v/>
      </c>
      <c r="H24" s="3">
        <v>49</v>
      </c>
      <c r="I24" s="1">
        <f t="shared" si="8"/>
        <v>14700</v>
      </c>
      <c r="J24" s="1">
        <f t="shared" si="4"/>
        <v>11760</v>
      </c>
      <c r="K24" s="33" t="str">
        <f t="shared" si="5"/>
        <v/>
      </c>
    </row>
    <row r="25" spans="1:11" ht="14.4" customHeight="1" x14ac:dyDescent="0.3">
      <c r="A25" s="79"/>
      <c r="B25" s="89"/>
      <c r="C25" s="8" t="s">
        <v>35</v>
      </c>
      <c r="D25" s="3">
        <v>187</v>
      </c>
      <c r="E25" s="1">
        <f t="shared" si="7"/>
        <v>56100</v>
      </c>
      <c r="F25" s="1">
        <f t="shared" si="1"/>
        <v>44880</v>
      </c>
      <c r="G25" s="33" t="str">
        <f t="shared" si="2"/>
        <v/>
      </c>
      <c r="H25" s="3">
        <v>447</v>
      </c>
      <c r="I25" s="1">
        <f t="shared" si="8"/>
        <v>134100</v>
      </c>
      <c r="J25" s="1">
        <f t="shared" si="4"/>
        <v>107280</v>
      </c>
      <c r="K25" s="33" t="str">
        <f t="shared" si="5"/>
        <v/>
      </c>
    </row>
    <row r="26" spans="1:11" ht="14.4" customHeight="1" x14ac:dyDescent="0.3">
      <c r="A26" s="79"/>
      <c r="B26" s="89"/>
      <c r="C26" s="8" t="s">
        <v>11</v>
      </c>
      <c r="D26" s="3">
        <v>35</v>
      </c>
      <c r="E26" s="1">
        <f t="shared" si="7"/>
        <v>10500</v>
      </c>
      <c r="F26" s="1">
        <f t="shared" si="1"/>
        <v>8400</v>
      </c>
      <c r="G26" s="33" t="str">
        <f t="shared" si="2"/>
        <v/>
      </c>
      <c r="H26" s="3">
        <v>142</v>
      </c>
      <c r="I26" s="1">
        <f t="shared" si="8"/>
        <v>42600</v>
      </c>
      <c r="J26" s="1">
        <f t="shared" si="4"/>
        <v>34080</v>
      </c>
      <c r="K26" s="33" t="str">
        <f t="shared" si="5"/>
        <v/>
      </c>
    </row>
    <row r="27" spans="1:11" ht="14.4" customHeight="1" x14ac:dyDescent="0.3">
      <c r="A27" s="79"/>
      <c r="B27" s="89"/>
      <c r="C27" s="8" t="s">
        <v>36</v>
      </c>
      <c r="D27" s="3">
        <v>7</v>
      </c>
      <c r="E27" s="1">
        <f t="shared" si="7"/>
        <v>10000</v>
      </c>
      <c r="F27" s="1">
        <f t="shared" si="1"/>
        <v>8000</v>
      </c>
      <c r="G27" s="33" t="str">
        <f t="shared" si="2"/>
        <v/>
      </c>
      <c r="H27" s="3">
        <v>8</v>
      </c>
      <c r="I27" s="1">
        <f t="shared" si="8"/>
        <v>10000</v>
      </c>
      <c r="J27" s="1">
        <f t="shared" si="4"/>
        <v>8000</v>
      </c>
      <c r="K27" s="33" t="str">
        <f t="shared" si="5"/>
        <v/>
      </c>
    </row>
    <row r="28" spans="1:11" ht="14.4" customHeight="1" x14ac:dyDescent="0.3">
      <c r="A28" s="79"/>
      <c r="B28" s="89"/>
      <c r="C28" s="8" t="s">
        <v>37</v>
      </c>
      <c r="D28" s="3">
        <v>6</v>
      </c>
      <c r="E28" s="1">
        <f t="shared" si="7"/>
        <v>10000</v>
      </c>
      <c r="F28" s="1">
        <f t="shared" si="1"/>
        <v>8000</v>
      </c>
      <c r="G28" s="33" t="str">
        <f t="shared" si="2"/>
        <v/>
      </c>
      <c r="H28" s="3">
        <v>14</v>
      </c>
      <c r="I28" s="1">
        <f t="shared" si="8"/>
        <v>10000</v>
      </c>
      <c r="J28" s="1">
        <f t="shared" si="4"/>
        <v>8000</v>
      </c>
      <c r="K28" s="33" t="str">
        <f t="shared" si="5"/>
        <v/>
      </c>
    </row>
    <row r="29" spans="1:11" x14ac:dyDescent="0.3">
      <c r="A29" s="79"/>
      <c r="B29" s="89"/>
      <c r="C29" s="8" t="s">
        <v>38</v>
      </c>
      <c r="D29" s="3">
        <v>46</v>
      </c>
      <c r="E29" s="1">
        <f t="shared" si="7"/>
        <v>13800</v>
      </c>
      <c r="F29" s="1">
        <f t="shared" si="1"/>
        <v>11040</v>
      </c>
      <c r="G29" s="33" t="str">
        <f t="shared" si="2"/>
        <v/>
      </c>
      <c r="H29" s="3">
        <v>100</v>
      </c>
      <c r="I29" s="1">
        <f t="shared" si="8"/>
        <v>30000</v>
      </c>
      <c r="J29" s="1">
        <f t="shared" si="4"/>
        <v>24000</v>
      </c>
      <c r="K29" s="33" t="str">
        <f t="shared" si="5"/>
        <v/>
      </c>
    </row>
    <row r="30" spans="1:11" ht="14.4" customHeight="1" x14ac:dyDescent="0.3">
      <c r="A30" s="79"/>
      <c r="B30" s="86" t="s">
        <v>10</v>
      </c>
      <c r="C30" s="8" t="s">
        <v>39</v>
      </c>
      <c r="D30" s="3">
        <v>0</v>
      </c>
      <c r="E30" s="1">
        <f t="shared" si="7"/>
        <v>10000</v>
      </c>
      <c r="F30" s="1">
        <f t="shared" si="1"/>
        <v>8000</v>
      </c>
      <c r="G30" s="33" t="str">
        <f t="shared" si="2"/>
        <v/>
      </c>
      <c r="H30" s="3">
        <v>5</v>
      </c>
      <c r="I30" s="1">
        <f t="shared" si="8"/>
        <v>10000</v>
      </c>
      <c r="J30" s="1">
        <f t="shared" si="4"/>
        <v>8000</v>
      </c>
      <c r="K30" s="33" t="str">
        <f t="shared" si="5"/>
        <v/>
      </c>
    </row>
    <row r="31" spans="1:11" x14ac:dyDescent="0.3">
      <c r="A31" s="79"/>
      <c r="B31" s="87"/>
      <c r="C31" s="8" t="s">
        <v>9</v>
      </c>
      <c r="D31" s="3">
        <v>152</v>
      </c>
      <c r="E31" s="1">
        <f t="shared" si="7"/>
        <v>45600</v>
      </c>
      <c r="F31" s="1">
        <f t="shared" si="1"/>
        <v>36480</v>
      </c>
      <c r="G31" s="33" t="str">
        <f t="shared" si="2"/>
        <v/>
      </c>
      <c r="H31" s="3">
        <v>322</v>
      </c>
      <c r="I31" s="1">
        <f t="shared" si="8"/>
        <v>96600</v>
      </c>
      <c r="J31" s="1">
        <f t="shared" si="4"/>
        <v>77280</v>
      </c>
      <c r="K31" s="33" t="str">
        <f t="shared" si="5"/>
        <v/>
      </c>
    </row>
    <row r="32" spans="1:11" x14ac:dyDescent="0.3">
      <c r="A32" s="79"/>
      <c r="B32" s="87"/>
      <c r="C32" s="8" t="s">
        <v>40</v>
      </c>
      <c r="D32" s="3">
        <v>1</v>
      </c>
      <c r="E32" s="1">
        <f t="shared" si="7"/>
        <v>10000</v>
      </c>
      <c r="F32" s="1">
        <f t="shared" si="1"/>
        <v>8000</v>
      </c>
      <c r="G32" s="33" t="str">
        <f t="shared" si="2"/>
        <v/>
      </c>
      <c r="H32" s="3">
        <v>4</v>
      </c>
      <c r="I32" s="1">
        <f t="shared" si="8"/>
        <v>10000</v>
      </c>
      <c r="J32" s="1">
        <f t="shared" si="4"/>
        <v>8000</v>
      </c>
      <c r="K32" s="33" t="str">
        <f t="shared" si="5"/>
        <v/>
      </c>
    </row>
    <row r="33" spans="1:11" x14ac:dyDescent="0.3">
      <c r="A33" s="79"/>
      <c r="B33" s="87"/>
      <c r="C33" s="8" t="s">
        <v>41</v>
      </c>
      <c r="D33" s="3">
        <v>57</v>
      </c>
      <c r="E33" s="1">
        <f t="shared" si="7"/>
        <v>17100</v>
      </c>
      <c r="F33" s="1">
        <f t="shared" si="1"/>
        <v>13680</v>
      </c>
      <c r="G33" s="33" t="str">
        <f t="shared" si="2"/>
        <v/>
      </c>
      <c r="H33" s="3">
        <v>93</v>
      </c>
      <c r="I33" s="1">
        <f t="shared" si="8"/>
        <v>27900</v>
      </c>
      <c r="J33" s="1">
        <f t="shared" si="4"/>
        <v>22320</v>
      </c>
      <c r="K33" s="33" t="str">
        <f t="shared" si="5"/>
        <v/>
      </c>
    </row>
    <row r="34" spans="1:11" x14ac:dyDescent="0.3">
      <c r="A34" s="79"/>
      <c r="B34" s="87"/>
      <c r="C34" s="8" t="s">
        <v>42</v>
      </c>
      <c r="D34" s="3">
        <v>56</v>
      </c>
      <c r="E34" s="1">
        <f t="shared" si="7"/>
        <v>16800</v>
      </c>
      <c r="F34" s="1">
        <f t="shared" si="1"/>
        <v>13440</v>
      </c>
      <c r="G34" s="33" t="str">
        <f t="shared" si="2"/>
        <v/>
      </c>
      <c r="H34" s="3">
        <v>173</v>
      </c>
      <c r="I34" s="1">
        <f t="shared" si="8"/>
        <v>51900</v>
      </c>
      <c r="J34" s="1">
        <f t="shared" si="4"/>
        <v>41520</v>
      </c>
      <c r="K34" s="33" t="str">
        <f t="shared" si="5"/>
        <v/>
      </c>
    </row>
    <row r="35" spans="1:11" x14ac:dyDescent="0.3">
      <c r="A35" s="79"/>
      <c r="B35" s="87"/>
      <c r="C35" s="8" t="s">
        <v>12</v>
      </c>
      <c r="D35" s="3">
        <v>348</v>
      </c>
      <c r="E35" s="1">
        <f t="shared" si="7"/>
        <v>104400</v>
      </c>
      <c r="F35" s="1">
        <f t="shared" si="1"/>
        <v>83520</v>
      </c>
      <c r="G35" s="33" t="str">
        <f t="shared" si="2"/>
        <v/>
      </c>
      <c r="H35" s="3">
        <v>1030</v>
      </c>
      <c r="I35" s="1">
        <f t="shared" si="8"/>
        <v>309000</v>
      </c>
      <c r="J35" s="1">
        <f t="shared" si="4"/>
        <v>247200</v>
      </c>
      <c r="K35" s="33" t="str">
        <f t="shared" si="5"/>
        <v/>
      </c>
    </row>
    <row r="36" spans="1:11" x14ac:dyDescent="0.3">
      <c r="A36" s="79"/>
      <c r="B36" s="87"/>
      <c r="C36" s="7" t="s">
        <v>43</v>
      </c>
      <c r="D36" s="3">
        <v>84</v>
      </c>
      <c r="E36" s="1">
        <f t="shared" si="7"/>
        <v>25200</v>
      </c>
      <c r="F36" s="1">
        <f t="shared" si="1"/>
        <v>20160</v>
      </c>
      <c r="G36" s="33" t="str">
        <f t="shared" si="2"/>
        <v/>
      </c>
      <c r="H36" s="3">
        <v>167</v>
      </c>
      <c r="I36" s="1">
        <f t="shared" si="8"/>
        <v>50100</v>
      </c>
      <c r="J36" s="1">
        <f t="shared" si="4"/>
        <v>40080</v>
      </c>
      <c r="K36" s="33" t="str">
        <f t="shared" si="5"/>
        <v/>
      </c>
    </row>
    <row r="37" spans="1:11" ht="14.4" customHeight="1" x14ac:dyDescent="0.3">
      <c r="A37" s="85"/>
      <c r="B37" s="87"/>
      <c r="C37" s="7" t="s">
        <v>13</v>
      </c>
      <c r="D37" s="3">
        <v>140</v>
      </c>
      <c r="E37" s="1">
        <f t="shared" si="7"/>
        <v>42000</v>
      </c>
      <c r="F37" s="1">
        <f t="shared" si="1"/>
        <v>33600</v>
      </c>
      <c r="G37" s="33" t="str">
        <f t="shared" si="2"/>
        <v/>
      </c>
      <c r="H37" s="3">
        <v>316</v>
      </c>
      <c r="I37" s="1">
        <f t="shared" si="8"/>
        <v>94800</v>
      </c>
      <c r="J37" s="1">
        <f t="shared" si="4"/>
        <v>75840</v>
      </c>
      <c r="K37" s="33" t="str">
        <f t="shared" si="5"/>
        <v/>
      </c>
    </row>
    <row r="38" spans="1:11" ht="28.8" customHeight="1" x14ac:dyDescent="0.3">
      <c r="A38" s="79" t="s">
        <v>72</v>
      </c>
      <c r="B38" s="79"/>
      <c r="C38" s="79"/>
      <c r="D38" s="9">
        <f>SUM(D16:D37)</f>
        <v>1511</v>
      </c>
      <c r="E38" s="10">
        <f>SUM(E16:E37)</f>
        <v>504100</v>
      </c>
      <c r="F38" s="10">
        <f t="shared" ref="F38" si="9">SUM(F16:F37)</f>
        <v>403280</v>
      </c>
      <c r="G38" s="10" t="str">
        <f>IF(G4="","",SUM(G16:G37))</f>
        <v/>
      </c>
      <c r="H38" s="9">
        <f>SUM(H16:H37)</f>
        <v>3695</v>
      </c>
      <c r="I38" s="10">
        <f t="shared" ref="I38:J38" si="10">SUM(I16:I37)</f>
        <v>1146000</v>
      </c>
      <c r="J38" s="10">
        <f t="shared" si="10"/>
        <v>916800</v>
      </c>
      <c r="K38" s="10" t="str">
        <f>IF(K4="","",SUM(K16:K37))</f>
        <v/>
      </c>
    </row>
    <row r="39" spans="1:11" ht="14.4" customHeight="1" x14ac:dyDescent="0.3">
      <c r="A39" s="114" t="s">
        <v>14</v>
      </c>
      <c r="B39" s="122" t="s">
        <v>17</v>
      </c>
      <c r="C39" s="67" t="s">
        <v>48</v>
      </c>
      <c r="D39" s="3">
        <v>5</v>
      </c>
      <c r="E39" s="1">
        <f>IF(D39*10000*0.3*0.1&lt;10000, 10000, D39*10000*0.3*0.1)</f>
        <v>10000</v>
      </c>
      <c r="F39" s="1">
        <f t="shared" si="1"/>
        <v>8000</v>
      </c>
      <c r="G39" s="33" t="str">
        <f t="shared" si="2"/>
        <v/>
      </c>
      <c r="H39" s="3">
        <v>24</v>
      </c>
      <c r="I39" s="1">
        <f>IF(H39*10000*0.3*0.1&lt;10000, 10000, H39*10000*0.3*0.1)</f>
        <v>10000</v>
      </c>
      <c r="J39" s="1">
        <f t="shared" si="4"/>
        <v>8000</v>
      </c>
      <c r="K39" s="33" t="str">
        <f t="shared" si="5"/>
        <v/>
      </c>
    </row>
    <row r="40" spans="1:11" x14ac:dyDescent="0.3">
      <c r="A40" s="115"/>
      <c r="B40" s="122"/>
      <c r="C40" s="67" t="s">
        <v>49</v>
      </c>
      <c r="D40" s="3">
        <v>16</v>
      </c>
      <c r="E40" s="1">
        <f t="shared" ref="E40:E50" si="11">IF(D40*10000*0.3*0.1&lt;10000, 10000, D40*10000*0.3*0.1)</f>
        <v>10000</v>
      </c>
      <c r="F40" s="1">
        <f t="shared" si="1"/>
        <v>8000</v>
      </c>
      <c r="G40" s="33" t="str">
        <f t="shared" si="2"/>
        <v/>
      </c>
      <c r="H40" s="3">
        <v>43</v>
      </c>
      <c r="I40" s="1">
        <f t="shared" ref="I40:I50" si="12">IF(H40*10000*0.3*0.1&lt;10000, 10000, H40*10000*0.3*0.1)</f>
        <v>12900</v>
      </c>
      <c r="J40" s="1">
        <f t="shared" si="4"/>
        <v>10320</v>
      </c>
      <c r="K40" s="33" t="str">
        <f t="shared" si="5"/>
        <v/>
      </c>
    </row>
    <row r="41" spans="1:11" x14ac:dyDescent="0.3">
      <c r="A41" s="115"/>
      <c r="B41" s="122"/>
      <c r="C41" s="67" t="s">
        <v>50</v>
      </c>
      <c r="D41" s="3">
        <v>35</v>
      </c>
      <c r="E41" s="1">
        <f t="shared" si="11"/>
        <v>10500</v>
      </c>
      <c r="F41" s="1">
        <f t="shared" si="1"/>
        <v>8400</v>
      </c>
      <c r="G41" s="33" t="str">
        <f t="shared" si="2"/>
        <v/>
      </c>
      <c r="H41" s="3">
        <v>74</v>
      </c>
      <c r="I41" s="1">
        <f t="shared" si="12"/>
        <v>22200</v>
      </c>
      <c r="J41" s="1">
        <f t="shared" si="4"/>
        <v>17760</v>
      </c>
      <c r="K41" s="33" t="str">
        <f t="shared" si="5"/>
        <v/>
      </c>
    </row>
    <row r="42" spans="1:11" ht="14.4" customHeight="1" x14ac:dyDescent="0.3">
      <c r="A42" s="115"/>
      <c r="B42" s="122"/>
      <c r="C42" s="67" t="s">
        <v>51</v>
      </c>
      <c r="D42" s="3">
        <v>32</v>
      </c>
      <c r="E42" s="1">
        <f t="shared" si="11"/>
        <v>10000</v>
      </c>
      <c r="F42" s="1">
        <f t="shared" si="1"/>
        <v>8000</v>
      </c>
      <c r="G42" s="33" t="str">
        <f t="shared" si="2"/>
        <v/>
      </c>
      <c r="H42" s="3">
        <v>120</v>
      </c>
      <c r="I42" s="1">
        <f t="shared" si="12"/>
        <v>36000</v>
      </c>
      <c r="J42" s="1">
        <f t="shared" si="4"/>
        <v>28800</v>
      </c>
      <c r="K42" s="33" t="str">
        <f t="shared" si="5"/>
        <v/>
      </c>
    </row>
    <row r="43" spans="1:11" x14ac:dyDescent="0.3">
      <c r="A43" s="115"/>
      <c r="B43" s="122"/>
      <c r="C43" s="67" t="s">
        <v>18</v>
      </c>
      <c r="D43" s="3">
        <v>81</v>
      </c>
      <c r="E43" s="1">
        <f t="shared" si="11"/>
        <v>24300</v>
      </c>
      <c r="F43" s="1">
        <f t="shared" si="1"/>
        <v>19440</v>
      </c>
      <c r="G43" s="33" t="str">
        <f t="shared" si="2"/>
        <v/>
      </c>
      <c r="H43" s="3">
        <v>315</v>
      </c>
      <c r="I43" s="1">
        <f t="shared" si="12"/>
        <v>94500</v>
      </c>
      <c r="J43" s="1">
        <f t="shared" si="4"/>
        <v>75600</v>
      </c>
      <c r="K43" s="33" t="str">
        <f t="shared" si="5"/>
        <v/>
      </c>
    </row>
    <row r="44" spans="1:11" ht="14.4" customHeight="1" x14ac:dyDescent="0.3">
      <c r="A44" s="115"/>
      <c r="B44" s="111" t="s">
        <v>10</v>
      </c>
      <c r="C44" s="11" t="s">
        <v>47</v>
      </c>
      <c r="D44" s="3">
        <v>68</v>
      </c>
      <c r="E44" s="1">
        <f t="shared" si="11"/>
        <v>20400</v>
      </c>
      <c r="F44" s="1">
        <f t="shared" si="1"/>
        <v>16320</v>
      </c>
      <c r="G44" s="33" t="str">
        <f t="shared" si="2"/>
        <v/>
      </c>
      <c r="H44" s="3">
        <v>84</v>
      </c>
      <c r="I44" s="1">
        <f t="shared" si="12"/>
        <v>25200</v>
      </c>
      <c r="J44" s="1">
        <f t="shared" si="4"/>
        <v>20160</v>
      </c>
      <c r="K44" s="33" t="str">
        <f t="shared" si="5"/>
        <v/>
      </c>
    </row>
    <row r="45" spans="1:11" x14ac:dyDescent="0.3">
      <c r="A45" s="115"/>
      <c r="B45" s="112"/>
      <c r="C45" s="11" t="s">
        <v>15</v>
      </c>
      <c r="D45" s="3">
        <v>50</v>
      </c>
      <c r="E45" s="1">
        <f t="shared" si="11"/>
        <v>15000</v>
      </c>
      <c r="F45" s="1">
        <f t="shared" si="1"/>
        <v>12000</v>
      </c>
      <c r="G45" s="33" t="str">
        <f t="shared" si="2"/>
        <v/>
      </c>
      <c r="H45" s="3">
        <v>104</v>
      </c>
      <c r="I45" s="1">
        <f t="shared" si="12"/>
        <v>31200</v>
      </c>
      <c r="J45" s="1">
        <f t="shared" si="4"/>
        <v>24960</v>
      </c>
      <c r="K45" s="33" t="str">
        <f t="shared" si="5"/>
        <v/>
      </c>
    </row>
    <row r="46" spans="1:11" x14ac:dyDescent="0.3">
      <c r="A46" s="115"/>
      <c r="B46" s="112"/>
      <c r="C46" s="11" t="s">
        <v>16</v>
      </c>
      <c r="D46" s="3">
        <v>84</v>
      </c>
      <c r="E46" s="1">
        <f t="shared" si="11"/>
        <v>25200</v>
      </c>
      <c r="F46" s="1">
        <f t="shared" si="1"/>
        <v>20160</v>
      </c>
      <c r="G46" s="33" t="str">
        <f t="shared" si="2"/>
        <v/>
      </c>
      <c r="H46" s="3">
        <v>147</v>
      </c>
      <c r="I46" s="1">
        <f t="shared" si="12"/>
        <v>44100</v>
      </c>
      <c r="J46" s="1">
        <f t="shared" si="4"/>
        <v>35280</v>
      </c>
      <c r="K46" s="33" t="str">
        <f t="shared" si="5"/>
        <v/>
      </c>
    </row>
    <row r="47" spans="1:11" x14ac:dyDescent="0.3">
      <c r="A47" s="115"/>
      <c r="B47" s="112"/>
      <c r="C47" s="12" t="s">
        <v>19</v>
      </c>
      <c r="D47" s="3">
        <v>737</v>
      </c>
      <c r="E47" s="1">
        <f t="shared" si="11"/>
        <v>221100</v>
      </c>
      <c r="F47" s="1">
        <f t="shared" si="1"/>
        <v>176880</v>
      </c>
      <c r="G47" s="33" t="str">
        <f t="shared" si="2"/>
        <v/>
      </c>
      <c r="H47" s="3">
        <v>1705</v>
      </c>
      <c r="I47" s="1">
        <f t="shared" si="12"/>
        <v>511500</v>
      </c>
      <c r="J47" s="1">
        <f t="shared" si="4"/>
        <v>409200</v>
      </c>
      <c r="K47" s="33" t="str">
        <f t="shared" si="5"/>
        <v/>
      </c>
    </row>
    <row r="48" spans="1:11" x14ac:dyDescent="0.3">
      <c r="A48" s="115"/>
      <c r="B48" s="112"/>
      <c r="C48" s="13" t="s">
        <v>52</v>
      </c>
      <c r="D48" s="3">
        <v>14</v>
      </c>
      <c r="E48" s="1">
        <f t="shared" si="11"/>
        <v>10000</v>
      </c>
      <c r="F48" s="1">
        <f t="shared" si="1"/>
        <v>8000</v>
      </c>
      <c r="G48" s="33" t="str">
        <f t="shared" si="2"/>
        <v/>
      </c>
      <c r="H48" s="3">
        <v>41</v>
      </c>
      <c r="I48" s="1">
        <f t="shared" si="12"/>
        <v>12300</v>
      </c>
      <c r="J48" s="1">
        <f t="shared" si="4"/>
        <v>9840</v>
      </c>
      <c r="K48" s="33" t="str">
        <f t="shared" si="5"/>
        <v/>
      </c>
    </row>
    <row r="49" spans="1:11" x14ac:dyDescent="0.3">
      <c r="A49" s="115"/>
      <c r="B49" s="112"/>
      <c r="C49" s="67" t="s">
        <v>53</v>
      </c>
      <c r="D49" s="3">
        <v>4</v>
      </c>
      <c r="E49" s="1">
        <f t="shared" si="11"/>
        <v>10000</v>
      </c>
      <c r="F49" s="1">
        <f t="shared" si="1"/>
        <v>8000</v>
      </c>
      <c r="G49" s="33" t="str">
        <f t="shared" si="2"/>
        <v/>
      </c>
      <c r="H49" s="3">
        <v>11</v>
      </c>
      <c r="I49" s="1">
        <f t="shared" si="12"/>
        <v>10000</v>
      </c>
      <c r="J49" s="1">
        <f t="shared" si="4"/>
        <v>8000</v>
      </c>
      <c r="K49" s="33" t="str">
        <f t="shared" si="5"/>
        <v/>
      </c>
    </row>
    <row r="50" spans="1:11" x14ac:dyDescent="0.3">
      <c r="A50" s="116"/>
      <c r="B50" s="113"/>
      <c r="C50" s="64" t="s">
        <v>67</v>
      </c>
      <c r="D50" s="3">
        <v>0</v>
      </c>
      <c r="E50" s="1">
        <f t="shared" si="11"/>
        <v>10000</v>
      </c>
      <c r="F50" s="1">
        <f t="shared" si="1"/>
        <v>8000</v>
      </c>
      <c r="G50" s="33" t="str">
        <f t="shared" si="2"/>
        <v/>
      </c>
      <c r="H50" s="3">
        <v>0</v>
      </c>
      <c r="I50" s="1">
        <f t="shared" si="12"/>
        <v>10000</v>
      </c>
      <c r="J50" s="1">
        <f t="shared" si="4"/>
        <v>8000</v>
      </c>
      <c r="K50" s="33" t="str">
        <f t="shared" si="5"/>
        <v/>
      </c>
    </row>
    <row r="51" spans="1:11" ht="28.8" customHeight="1" x14ac:dyDescent="0.3">
      <c r="A51" s="77" t="s">
        <v>73</v>
      </c>
      <c r="B51" s="77"/>
      <c r="C51" s="77"/>
      <c r="D51" s="14">
        <f>SUM(D39:D50)</f>
        <v>1126</v>
      </c>
      <c r="E51" s="15">
        <f>SUM(E39:E50)</f>
        <v>376500</v>
      </c>
      <c r="F51" s="15">
        <f t="shared" ref="F51:J51" si="13">SUM(F39:F50)</f>
        <v>301200</v>
      </c>
      <c r="G51" s="15" t="str">
        <f>IF(G4="","",SUM(G39:G50))</f>
        <v/>
      </c>
      <c r="H51" s="14">
        <f t="shared" si="13"/>
        <v>2668</v>
      </c>
      <c r="I51" s="15">
        <f t="shared" si="13"/>
        <v>819900</v>
      </c>
      <c r="J51" s="15">
        <f t="shared" si="13"/>
        <v>655920</v>
      </c>
      <c r="K51" s="15" t="str">
        <f>IF(K4="","",SUM(K39:K50))</f>
        <v/>
      </c>
    </row>
    <row r="52" spans="1:11" ht="72" customHeight="1" x14ac:dyDescent="0.3">
      <c r="A52" s="68" t="s">
        <v>54</v>
      </c>
      <c r="B52" s="16" t="s">
        <v>17</v>
      </c>
      <c r="C52" s="16" t="s">
        <v>55</v>
      </c>
      <c r="D52" s="3">
        <v>12</v>
      </c>
      <c r="E52" s="1">
        <f>IF(D52*10000*0.3*0.1&lt;10000, 10000, D52*10000*0.3*0.1)</f>
        <v>10000</v>
      </c>
      <c r="F52" s="1">
        <f t="shared" si="1"/>
        <v>8000</v>
      </c>
      <c r="G52" s="33" t="str">
        <f t="shared" si="2"/>
        <v/>
      </c>
      <c r="H52" s="3">
        <v>41</v>
      </c>
      <c r="I52" s="1">
        <f>IF(H52*10000*0.3*0.1&lt;10000, 10000, H52*10000*0.3*0.1)</f>
        <v>12300</v>
      </c>
      <c r="J52" s="1">
        <f t="shared" si="4"/>
        <v>9840</v>
      </c>
      <c r="K52" s="33" t="str">
        <f t="shared" si="5"/>
        <v/>
      </c>
    </row>
    <row r="53" spans="1:11" ht="28.8" customHeight="1" x14ac:dyDescent="0.3">
      <c r="A53" s="78" t="s">
        <v>74</v>
      </c>
      <c r="B53" s="78"/>
      <c r="C53" s="78"/>
      <c r="D53" s="17">
        <f>SUM(D52:D52)</f>
        <v>12</v>
      </c>
      <c r="E53" s="18">
        <f>SUM(E52)</f>
        <v>10000</v>
      </c>
      <c r="F53" s="18">
        <f t="shared" ref="F53:J53" si="14">SUM(F52:F52)</f>
        <v>8000</v>
      </c>
      <c r="G53" s="18" t="str">
        <f>IF(G4="","",SUM(G52))</f>
        <v/>
      </c>
      <c r="H53" s="17">
        <f t="shared" si="14"/>
        <v>41</v>
      </c>
      <c r="I53" s="18">
        <f t="shared" si="14"/>
        <v>12300</v>
      </c>
      <c r="J53" s="18">
        <f t="shared" si="14"/>
        <v>9840</v>
      </c>
      <c r="K53" s="18" t="str">
        <f>IF(K4="","",SUM(K52))</f>
        <v/>
      </c>
    </row>
    <row r="54" spans="1:11" ht="28.8" customHeight="1" x14ac:dyDescent="0.3">
      <c r="A54" s="118" t="s">
        <v>44</v>
      </c>
      <c r="B54" s="120" t="s">
        <v>17</v>
      </c>
      <c r="C54" s="66" t="s">
        <v>45</v>
      </c>
      <c r="D54" s="3">
        <v>49</v>
      </c>
      <c r="E54" s="1">
        <f>IF(D54*10000*0.3*0.1&lt;10000, 10000, D54*10000*0.3*0.1)</f>
        <v>14700</v>
      </c>
      <c r="F54" s="1">
        <f t="shared" si="1"/>
        <v>11760</v>
      </c>
      <c r="G54" s="33" t="str">
        <f t="shared" si="2"/>
        <v/>
      </c>
      <c r="H54" s="3">
        <v>74</v>
      </c>
      <c r="I54" s="1">
        <f>IF(H54*10000*0.3*0.1&lt;10000, 10000, H54*10000*0.3*0.1)</f>
        <v>22200</v>
      </c>
      <c r="J54" s="1">
        <f t="shared" si="4"/>
        <v>17760</v>
      </c>
      <c r="K54" s="33" t="str">
        <f t="shared" si="5"/>
        <v/>
      </c>
    </row>
    <row r="55" spans="1:11" x14ac:dyDescent="0.3">
      <c r="A55" s="119"/>
      <c r="B55" s="121"/>
      <c r="C55" s="19" t="s">
        <v>46</v>
      </c>
      <c r="D55" s="3">
        <v>54</v>
      </c>
      <c r="E55" s="1">
        <f>IF(D55*10000*0.3*0.1&lt;10000, 10000, D55*10000*0.3*0.1)</f>
        <v>16200</v>
      </c>
      <c r="F55" s="1">
        <f t="shared" si="1"/>
        <v>12960</v>
      </c>
      <c r="G55" s="33" t="str">
        <f t="shared" si="2"/>
        <v/>
      </c>
      <c r="H55" s="3">
        <v>96</v>
      </c>
      <c r="I55" s="1">
        <f>IF(H55*10000*0.3*0.1&lt;10000, 10000, H55*10000*0.3*0.1)</f>
        <v>28800</v>
      </c>
      <c r="J55" s="1">
        <f t="shared" si="4"/>
        <v>23040</v>
      </c>
      <c r="K55" s="33" t="str">
        <f t="shared" si="5"/>
        <v/>
      </c>
    </row>
    <row r="56" spans="1:11" ht="28.8" customHeight="1" x14ac:dyDescent="0.3">
      <c r="A56" s="73" t="s">
        <v>75</v>
      </c>
      <c r="B56" s="73"/>
      <c r="C56" s="73"/>
      <c r="D56" s="20">
        <f>SUM(D54:D55)</f>
        <v>103</v>
      </c>
      <c r="E56" s="21">
        <f>SUM(E54:E55)</f>
        <v>30900</v>
      </c>
      <c r="F56" s="21">
        <f t="shared" ref="F56:J56" si="15">SUM(F54:F55)</f>
        <v>24720</v>
      </c>
      <c r="G56" s="21" t="str">
        <f>IF(G4="","",SUM(G54:G55))</f>
        <v/>
      </c>
      <c r="H56" s="20">
        <f t="shared" si="15"/>
        <v>170</v>
      </c>
      <c r="I56" s="21">
        <f t="shared" si="15"/>
        <v>51000</v>
      </c>
      <c r="J56" s="21">
        <f t="shared" si="15"/>
        <v>40800</v>
      </c>
      <c r="K56" s="21" t="str">
        <f>IF(K4="","",SUM(K54:K55))</f>
        <v/>
      </c>
    </row>
    <row r="57" spans="1:11" ht="57.6" customHeight="1" x14ac:dyDescent="0.3">
      <c r="A57" s="74" t="s">
        <v>66</v>
      </c>
      <c r="B57" s="65" t="s">
        <v>10</v>
      </c>
      <c r="C57" s="22" t="s">
        <v>56</v>
      </c>
      <c r="D57" s="3">
        <v>62</v>
      </c>
      <c r="E57" s="1">
        <f>IF(D57*10000*0.3*0.1&lt;10000, 10000, D57*10000*0.3*0.1)</f>
        <v>18600</v>
      </c>
      <c r="F57" s="1">
        <f t="shared" si="1"/>
        <v>14880</v>
      </c>
      <c r="G57" s="33" t="str">
        <f t="shared" si="2"/>
        <v/>
      </c>
      <c r="H57" s="3">
        <v>97</v>
      </c>
      <c r="I57" s="1">
        <f>IF(H57*10000*0.3*0.1&lt;10000, 10000, H57*10000*0.3*0.1)</f>
        <v>29100</v>
      </c>
      <c r="J57" s="1">
        <f t="shared" si="4"/>
        <v>23280</v>
      </c>
      <c r="K57" s="33" t="str">
        <f t="shared" si="5"/>
        <v/>
      </c>
    </row>
    <row r="58" spans="1:11" ht="14.4" customHeight="1" x14ac:dyDescent="0.3">
      <c r="A58" s="74"/>
      <c r="B58" s="117" t="s">
        <v>60</v>
      </c>
      <c r="C58" s="22" t="s">
        <v>57</v>
      </c>
      <c r="D58" s="3">
        <v>81</v>
      </c>
      <c r="E58" s="1">
        <f t="shared" ref="E58:E60" si="16">IF(D58*10000*0.3*0.1&lt;10000, 10000, D58*10000*0.3*0.1)</f>
        <v>24300</v>
      </c>
      <c r="F58" s="1">
        <f t="shared" si="1"/>
        <v>19440</v>
      </c>
      <c r="G58" s="33" t="str">
        <f t="shared" si="2"/>
        <v/>
      </c>
      <c r="H58" s="3">
        <v>247</v>
      </c>
      <c r="I58" s="1">
        <f t="shared" ref="I58:I60" si="17">IF(H58*10000*0.3*0.1&lt;10000, 10000, H58*10000*0.3*0.1)</f>
        <v>74100</v>
      </c>
      <c r="J58" s="1">
        <f t="shared" si="4"/>
        <v>59280</v>
      </c>
      <c r="K58" s="33" t="str">
        <f t="shared" si="5"/>
        <v/>
      </c>
    </row>
    <row r="59" spans="1:11" x14ac:dyDescent="0.3">
      <c r="A59" s="74"/>
      <c r="B59" s="117"/>
      <c r="C59" s="22" t="s">
        <v>58</v>
      </c>
      <c r="D59" s="3">
        <v>25</v>
      </c>
      <c r="E59" s="1">
        <f t="shared" si="16"/>
        <v>10000</v>
      </c>
      <c r="F59" s="1">
        <f t="shared" si="1"/>
        <v>8000</v>
      </c>
      <c r="G59" s="33" t="str">
        <f t="shared" si="2"/>
        <v/>
      </c>
      <c r="H59" s="3">
        <v>54</v>
      </c>
      <c r="I59" s="1">
        <f t="shared" si="17"/>
        <v>16200</v>
      </c>
      <c r="J59" s="1">
        <f t="shared" si="4"/>
        <v>12960</v>
      </c>
      <c r="K59" s="33" t="str">
        <f t="shared" si="5"/>
        <v/>
      </c>
    </row>
    <row r="60" spans="1:11" x14ac:dyDescent="0.3">
      <c r="A60" s="74"/>
      <c r="B60" s="117"/>
      <c r="C60" s="22" t="s">
        <v>59</v>
      </c>
      <c r="D60" s="3">
        <v>21</v>
      </c>
      <c r="E60" s="1">
        <f t="shared" si="16"/>
        <v>10000</v>
      </c>
      <c r="F60" s="1">
        <f t="shared" si="1"/>
        <v>8000</v>
      </c>
      <c r="G60" s="33" t="str">
        <f t="shared" si="2"/>
        <v/>
      </c>
      <c r="H60" s="3">
        <v>47</v>
      </c>
      <c r="I60" s="1">
        <f t="shared" si="17"/>
        <v>14100</v>
      </c>
      <c r="J60" s="1">
        <f t="shared" si="4"/>
        <v>11280</v>
      </c>
      <c r="K60" s="33" t="str">
        <f t="shared" si="5"/>
        <v/>
      </c>
    </row>
    <row r="61" spans="1:11" ht="28.8" customHeight="1" x14ac:dyDescent="0.3">
      <c r="A61" s="74" t="s">
        <v>76</v>
      </c>
      <c r="B61" s="74"/>
      <c r="C61" s="74"/>
      <c r="D61" s="65">
        <f>SUM(D57:D60)</f>
        <v>189</v>
      </c>
      <c r="E61" s="23">
        <f t="shared" ref="E61:J61" si="18">SUM(E57:E60)</f>
        <v>62900</v>
      </c>
      <c r="F61" s="23">
        <f t="shared" si="18"/>
        <v>50320</v>
      </c>
      <c r="G61" s="23" t="str">
        <f>IF(G4="","",SUM(G57:G60))</f>
        <v/>
      </c>
      <c r="H61" s="65">
        <f t="shared" si="18"/>
        <v>445</v>
      </c>
      <c r="I61" s="23">
        <f t="shared" si="18"/>
        <v>133500</v>
      </c>
      <c r="J61" s="23">
        <f t="shared" si="18"/>
        <v>106800</v>
      </c>
      <c r="K61" s="23" t="str">
        <f>IF(K4="","",SUM(K57:K60))</f>
        <v/>
      </c>
    </row>
    <row r="62" spans="1:11" ht="14.4" customHeight="1" x14ac:dyDescent="0.3">
      <c r="A62" s="90" t="s">
        <v>96</v>
      </c>
      <c r="B62" s="63" t="s">
        <v>10</v>
      </c>
      <c r="C62" s="24" t="s">
        <v>61</v>
      </c>
      <c r="D62" s="3">
        <v>36</v>
      </c>
      <c r="E62" s="1">
        <f>IF(D62*10000*0.39*0.1&lt;10000, 10000, D62*10000*0.39*0.1)</f>
        <v>14040</v>
      </c>
      <c r="F62" s="1">
        <f t="shared" si="1"/>
        <v>11232</v>
      </c>
      <c r="G62" s="33" t="str">
        <f t="shared" si="2"/>
        <v/>
      </c>
      <c r="H62" s="3">
        <v>36</v>
      </c>
      <c r="I62" s="1">
        <f>IF(H62*10000*0.39*0.1&lt;10000, 10000, H62*10000*0.39*0.1)</f>
        <v>14040</v>
      </c>
      <c r="J62" s="1">
        <f t="shared" si="4"/>
        <v>11232</v>
      </c>
      <c r="K62" s="33" t="str">
        <f t="shared" si="5"/>
        <v/>
      </c>
    </row>
    <row r="63" spans="1:11" ht="14.4" customHeight="1" x14ac:dyDescent="0.3">
      <c r="A63" s="75"/>
      <c r="B63" s="108" t="s">
        <v>60</v>
      </c>
      <c r="C63" s="25" t="s">
        <v>62</v>
      </c>
      <c r="D63" s="3">
        <v>2</v>
      </c>
      <c r="E63" s="1">
        <f>IF(D63*10000*0.5*0.1&lt;10000, 10000, D63*10000*0.5*0.1)</f>
        <v>10000</v>
      </c>
      <c r="F63" s="1">
        <f t="shared" si="1"/>
        <v>8000</v>
      </c>
      <c r="G63" s="33" t="str">
        <f t="shared" si="2"/>
        <v/>
      </c>
      <c r="H63" s="3">
        <v>2</v>
      </c>
      <c r="I63" s="1">
        <f>IF(H63*10000*0.5*0.1&lt;10000, 10000, H63*10000*0.5*0.1)</f>
        <v>10000</v>
      </c>
      <c r="J63" s="1">
        <f t="shared" si="4"/>
        <v>8000</v>
      </c>
      <c r="K63" s="33" t="str">
        <f t="shared" si="5"/>
        <v/>
      </c>
    </row>
    <row r="64" spans="1:11" x14ac:dyDescent="0.3">
      <c r="A64" s="75"/>
      <c r="B64" s="109"/>
      <c r="C64" s="25" t="s">
        <v>63</v>
      </c>
      <c r="D64" s="3">
        <v>5</v>
      </c>
      <c r="E64" s="1">
        <f>IF(D64*10000*0.4*0.1&lt;10000, 10000, D64*10000*0.4*0.1)</f>
        <v>10000</v>
      </c>
      <c r="F64" s="1">
        <f t="shared" si="1"/>
        <v>8000</v>
      </c>
      <c r="G64" s="33" t="str">
        <f t="shared" si="2"/>
        <v/>
      </c>
      <c r="H64" s="3">
        <v>5</v>
      </c>
      <c r="I64" s="1">
        <f>IF(H64*10000*0.4*0.1&lt;10000, 10000, H64*10000*0.4*0.1)</f>
        <v>10000</v>
      </c>
      <c r="J64" s="1">
        <f t="shared" si="4"/>
        <v>8000</v>
      </c>
      <c r="K64" s="33" t="str">
        <f t="shared" si="5"/>
        <v/>
      </c>
    </row>
    <row r="65" spans="1:11" x14ac:dyDescent="0.3">
      <c r="A65" s="75"/>
      <c r="B65" s="109"/>
      <c r="C65" s="25" t="s">
        <v>64</v>
      </c>
      <c r="D65" s="3">
        <v>2</v>
      </c>
      <c r="E65" s="1">
        <f>IF(D65*10000*0.5*0.1&lt;10000, 10000, D65*10000*0.5*0.1)</f>
        <v>10000</v>
      </c>
      <c r="F65" s="1">
        <f t="shared" si="1"/>
        <v>8000</v>
      </c>
      <c r="G65" s="33" t="str">
        <f t="shared" si="2"/>
        <v/>
      </c>
      <c r="H65" s="3">
        <v>2</v>
      </c>
      <c r="I65" s="1">
        <f>IF(H65*10000*0.5*0.1&lt;10000, 10000, H65*10000*0.5*0.1)</f>
        <v>10000</v>
      </c>
      <c r="J65" s="1">
        <f t="shared" si="4"/>
        <v>8000</v>
      </c>
      <c r="K65" s="33" t="str">
        <f t="shared" si="5"/>
        <v/>
      </c>
    </row>
    <row r="66" spans="1:11" x14ac:dyDescent="0.3">
      <c r="A66" s="75"/>
      <c r="B66" s="110"/>
      <c r="C66" s="25" t="s">
        <v>65</v>
      </c>
      <c r="D66" s="3">
        <v>45</v>
      </c>
      <c r="E66" s="1">
        <f>IF(D66*10000*0.42*0.1&lt;10000, 10000, D66*10000*0.42*0.1)</f>
        <v>18900</v>
      </c>
      <c r="F66" s="1">
        <f t="shared" si="1"/>
        <v>15120</v>
      </c>
      <c r="G66" s="33" t="str">
        <f t="shared" si="2"/>
        <v/>
      </c>
      <c r="H66" s="3">
        <v>45</v>
      </c>
      <c r="I66" s="1">
        <f>IF(H66*10000*0.42*0.1&lt;10000, 10000, H66*10000*0.42*0.1)</f>
        <v>18900</v>
      </c>
      <c r="J66" s="1">
        <f t="shared" si="4"/>
        <v>15120</v>
      </c>
      <c r="K66" s="33" t="str">
        <f t="shared" si="5"/>
        <v/>
      </c>
    </row>
    <row r="67" spans="1:11" ht="28.8" customHeight="1" x14ac:dyDescent="0.3">
      <c r="A67" s="75" t="s">
        <v>77</v>
      </c>
      <c r="B67" s="75"/>
      <c r="C67" s="75"/>
      <c r="D67" s="26">
        <f>SUM(D62:D66)</f>
        <v>90</v>
      </c>
      <c r="E67" s="27">
        <f t="shared" ref="E67:J67" si="19">SUM(E62:E66)</f>
        <v>62940</v>
      </c>
      <c r="F67" s="27">
        <f t="shared" si="19"/>
        <v>50352</v>
      </c>
      <c r="G67" s="27" t="str">
        <f>IF(G4="","",SUM(G62:G66))</f>
        <v/>
      </c>
      <c r="H67" s="26">
        <f t="shared" si="19"/>
        <v>90</v>
      </c>
      <c r="I67" s="27">
        <f t="shared" si="19"/>
        <v>62940</v>
      </c>
      <c r="J67" s="27">
        <f t="shared" si="19"/>
        <v>50352</v>
      </c>
      <c r="K67" s="27" t="str">
        <f>IF(K4="","",SUM(K62:K66))</f>
        <v/>
      </c>
    </row>
    <row r="68" spans="1:11" ht="28.8" customHeight="1" x14ac:dyDescent="0.3">
      <c r="A68" s="70" t="s">
        <v>82</v>
      </c>
      <c r="B68" s="71"/>
      <c r="C68" s="72"/>
      <c r="D68" s="28">
        <f>SUM(D15+D38+D51+D53+D56+D61+D67)</f>
        <v>4026</v>
      </c>
      <c r="E68" s="29">
        <f>SUM(E15+E38+E51+E53+E56+E61+E67)</f>
        <v>1371840</v>
      </c>
      <c r="F68" s="29">
        <f>SUM(F15+F38+F51+F53+F56+F61+F67)</f>
        <v>1097472</v>
      </c>
      <c r="G68" s="29" t="str">
        <f>IF(G4="","",SUM(G15+G38+G51+G53+G56+G61+G67))</f>
        <v/>
      </c>
      <c r="H68" s="28">
        <f>SUM(H15+H38+H51+H53+H56+H61+H67)</f>
        <v>8945</v>
      </c>
      <c r="I68" s="29">
        <f t="shared" ref="I68:J68" si="20">SUM(I15+I38+I51+I53+I56+I61+I67)</f>
        <v>2789140</v>
      </c>
      <c r="J68" s="29">
        <f t="shared" si="20"/>
        <v>2231312</v>
      </c>
      <c r="K68" s="29" t="str">
        <f>IF(K4="","",SUM(K15+K38+K51+K53+K56+K61+K67))</f>
        <v/>
      </c>
    </row>
    <row r="70" spans="1:11" x14ac:dyDescent="0.3">
      <c r="A70" s="2" t="s">
        <v>91</v>
      </c>
    </row>
    <row r="71" spans="1:11" x14ac:dyDescent="0.3">
      <c r="A71" s="36" t="s">
        <v>87</v>
      </c>
      <c r="B71" s="37">
        <v>0</v>
      </c>
      <c r="C71" s="36" t="s">
        <v>92</v>
      </c>
    </row>
    <row r="72" spans="1:11" x14ac:dyDescent="0.3">
      <c r="A72" s="36" t="s">
        <v>88</v>
      </c>
      <c r="B72" s="37">
        <v>0.05</v>
      </c>
      <c r="C72" s="36" t="s">
        <v>93</v>
      </c>
    </row>
    <row r="73" spans="1:11" x14ac:dyDescent="0.3">
      <c r="A73" s="36" t="s">
        <v>89</v>
      </c>
      <c r="B73" s="37">
        <v>0.1</v>
      </c>
      <c r="C73" s="36" t="s">
        <v>94</v>
      </c>
    </row>
    <row r="74" spans="1:11" x14ac:dyDescent="0.3">
      <c r="A74" s="36" t="s">
        <v>90</v>
      </c>
      <c r="B74" s="37">
        <v>0.2</v>
      </c>
      <c r="C74" s="36" t="s">
        <v>95</v>
      </c>
    </row>
    <row r="75" spans="1:11" x14ac:dyDescent="0.3">
      <c r="A75" s="36"/>
      <c r="B75" s="37"/>
      <c r="C75" s="36"/>
    </row>
    <row r="76" spans="1:11" x14ac:dyDescent="0.3">
      <c r="A76" s="36" t="s">
        <v>99</v>
      </c>
      <c r="B76" s="37"/>
      <c r="C76" s="36"/>
    </row>
    <row r="77" spans="1:11" x14ac:dyDescent="0.3">
      <c r="A77" s="36" t="s">
        <v>116</v>
      </c>
    </row>
    <row r="79" spans="1:11" x14ac:dyDescent="0.3">
      <c r="A79" s="2" t="s">
        <v>100</v>
      </c>
    </row>
    <row r="81" spans="1:1" x14ac:dyDescent="0.3">
      <c r="A81" s="2" t="s">
        <v>98</v>
      </c>
    </row>
  </sheetData>
  <sheetProtection algorithmName="SHA-512" hashValue="jwIB5w/WvjS7iZAA2o4wOEKjr4EevLXhweVnj/nEkBfg3fdLYk7fp53J4VSyFXbhxgl33gWYv514uXI0ix7kmQ==" saltValue="eiR5k8rOe2/qNWvkJjAuEw==" spinCount="100000" sheet="1" objects="1" scenarios="1"/>
  <mergeCells count="36">
    <mergeCell ref="A68:C68"/>
    <mergeCell ref="A1:A4"/>
    <mergeCell ref="B1:B4"/>
    <mergeCell ref="C1:C4"/>
    <mergeCell ref="A54:A55"/>
    <mergeCell ref="B54:B55"/>
    <mergeCell ref="A56:C56"/>
    <mergeCell ref="A57:A60"/>
    <mergeCell ref="B58:B60"/>
    <mergeCell ref="A61:C61"/>
    <mergeCell ref="A38:C38"/>
    <mergeCell ref="A39:A50"/>
    <mergeCell ref="B44:B50"/>
    <mergeCell ref="A51:C51"/>
    <mergeCell ref="A62:A66"/>
    <mergeCell ref="E2:E4"/>
    <mergeCell ref="B16:B21"/>
    <mergeCell ref="B22:B29"/>
    <mergeCell ref="B30:B37"/>
    <mergeCell ref="D2:D4"/>
    <mergeCell ref="D1:G1"/>
    <mergeCell ref="H1:K1"/>
    <mergeCell ref="F2:G2"/>
    <mergeCell ref="A67:C67"/>
    <mergeCell ref="F3:F4"/>
    <mergeCell ref="H2:H4"/>
    <mergeCell ref="I2:I4"/>
    <mergeCell ref="J3:J4"/>
    <mergeCell ref="B63:B66"/>
    <mergeCell ref="A53:C53"/>
    <mergeCell ref="J2:K2"/>
    <mergeCell ref="A5:A14"/>
    <mergeCell ref="B5:B14"/>
    <mergeCell ref="A15:C15"/>
    <mergeCell ref="A16:A37"/>
    <mergeCell ref="B39:B43"/>
  </mergeCells>
  <conditionalFormatting sqref="G4 K4">
    <cfRule type="containsText" dxfId="3" priority="1" operator="containsText" text="20%">
      <formula>NOT(ISERROR(SEARCH("20%",G4)))</formula>
    </cfRule>
    <cfRule type="containsText" dxfId="2" priority="2" operator="containsText" text="10%">
      <formula>NOT(ISERROR(SEARCH("10%",G4)))</formula>
    </cfRule>
    <cfRule type="containsText" dxfId="1" priority="3" operator="containsText" text="5%">
      <formula>NOT(ISERROR(SEARCH("5%",G4)))</formula>
    </cfRule>
    <cfRule type="containsText" dxfId="0" priority="4" operator="containsText" text="0%">
      <formula>NOT(ISERROR(SEARCH("0%",G4)))</formula>
    </cfRule>
  </conditionalFormatting>
  <dataValidations count="1">
    <dataValidation type="list" allowBlank="1" showInputMessage="1" showErrorMessage="1" sqref="G4 K4">
      <formula1>"Scénario 1 : 0% , Scénario 2 : 5% , Scénario 3 : 10% , Scénario 4 : 20%"</formula1>
    </dataValidation>
  </dataValidations>
  <pageMargins left="0.7" right="0.7" top="0.75" bottom="0.75" header="0.3" footer="0.3"/>
  <pageSetup paperSize="9" orientation="portrait" r:id="rId1"/>
  <ignoredErrors>
    <ignoredError sqref="G15 I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4" sqref="C4"/>
    </sheetView>
  </sheetViews>
  <sheetFormatPr baseColWidth="10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</sheetData>
  <sheetProtection algorithmName="SHA-512" hashValue="1yoUYfHXXv4eQofCng6zExjHkwF7tZjkCj2SARJ3D12mzwTorXu+yDA6GCt3+p5E+wTRYkPzqh46zMSkhLUzVw==" saltValue="Yz/OmfOeUg/KAWD4/oLJ9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Diagnostics</vt:lpstr>
      <vt:lpstr>Travaux</vt:lpstr>
      <vt:lpstr>Menu_déroulant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PELUD</dc:creator>
  <cp:lastModifiedBy>Alexis PELUD</cp:lastModifiedBy>
  <dcterms:created xsi:type="dcterms:W3CDTF">2022-10-06T08:39:12Z</dcterms:created>
  <dcterms:modified xsi:type="dcterms:W3CDTF">2023-02-20T14:04:39Z</dcterms:modified>
</cp:coreProperties>
</file>