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ondations\H_PAPI3_BROUAGE\2_Suivi\9_Finance\Indicateurs_suivi\2021\"/>
    </mc:Choice>
  </mc:AlternateContent>
  <bookViews>
    <workbookView xWindow="0" yWindow="0" windowWidth="23040" windowHeight="6888" tabRatio="1000" activeTab="1"/>
  </bookViews>
  <sheets>
    <sheet name="Tableau_financier" sheetId="9" r:id="rId1"/>
    <sheet name="Tableau de bord" sheetId="60" r:id="rId2"/>
    <sheet name="Bilan financier" sheetId="47" r:id="rId3"/>
    <sheet name="0.1" sheetId="10" r:id="rId4"/>
    <sheet name="1.1" sheetId="2" r:id="rId5"/>
    <sheet name="1.2" sheetId="13" r:id="rId6"/>
    <sheet name="1.3" sheetId="14" r:id="rId7"/>
    <sheet name="1.4" sheetId="15" r:id="rId8"/>
    <sheet name="1.5" sheetId="16" r:id="rId9"/>
    <sheet name="1.6" sheetId="18" r:id="rId10"/>
    <sheet name="1.7" sheetId="19" r:id="rId11"/>
    <sheet name="2.1" sheetId="3" r:id="rId12"/>
    <sheet name="3.1" sheetId="71" r:id="rId13"/>
    <sheet name="4.1" sheetId="72" r:id="rId14"/>
    <sheet name="4.2" sheetId="79" r:id="rId15"/>
    <sheet name="5.1" sheetId="73" r:id="rId16"/>
    <sheet name="6.1" sheetId="77" r:id="rId17"/>
  </sheets>
  <definedNames>
    <definedName name="_xlnm._FilterDatabase" localSheetId="0" hidden="1">Tableau_financier!$D$11:$D$26</definedName>
    <definedName name="_xlnm.Print_Area" localSheetId="11">'2.1'!$A$1:$C$4</definedName>
    <definedName name="_xlnm.Print_Area" localSheetId="12">'3.1'!$A$1:$C$4</definedName>
    <definedName name="_xlnm.Print_Area" localSheetId="13">'4.1'!$A$1:$C$4</definedName>
    <definedName name="_xlnm.Print_Area" localSheetId="15">'5.1'!$A$1:$C$4</definedName>
    <definedName name="_xlnm.Print_Area" localSheetId="16">'6.1'!$A$1:$C$4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7" l="1"/>
  <c r="C59" i="47"/>
  <c r="AE12" i="9"/>
  <c r="AE13" i="9"/>
  <c r="AE14" i="9"/>
  <c r="AE15" i="9"/>
  <c r="AE16" i="9"/>
  <c r="AE11" i="9"/>
  <c r="Q11" i="9" l="1"/>
  <c r="AC25" i="9"/>
  <c r="AC26" i="9" s="1"/>
  <c r="AC11" i="9"/>
  <c r="B59" i="47"/>
  <c r="B92" i="47"/>
  <c r="B90" i="47"/>
  <c r="B89" i="47"/>
  <c r="AB26" i="9"/>
  <c r="AA26" i="9"/>
  <c r="Z26" i="9"/>
  <c r="B80" i="47"/>
  <c r="J2" i="47" l="1"/>
  <c r="X16" i="9"/>
  <c r="W16" i="9"/>
  <c r="N16" i="9"/>
  <c r="AC16" i="9" s="1"/>
  <c r="M16" i="9"/>
  <c r="L16" i="9"/>
  <c r="K16" i="9"/>
  <c r="L14" i="9"/>
  <c r="K14" i="9"/>
  <c r="L13" i="9"/>
  <c r="K13" i="9"/>
  <c r="N12" i="9"/>
  <c r="AC12" i="9" s="1"/>
  <c r="M12" i="9"/>
  <c r="K12" i="9"/>
  <c r="L12" i="9"/>
  <c r="AC13" i="9"/>
  <c r="AC14" i="9"/>
  <c r="AC15" i="9"/>
  <c r="AC17" i="9"/>
  <c r="AC18" i="9"/>
  <c r="R11" i="9"/>
  <c r="P11" i="9"/>
  <c r="O11" i="9"/>
  <c r="N11" i="9"/>
  <c r="M11" i="9"/>
  <c r="Z11" i="9"/>
  <c r="X11" i="9"/>
  <c r="V11" i="9"/>
  <c r="T11" i="9"/>
  <c r="L11" i="9"/>
  <c r="K11" i="9"/>
  <c r="J11" i="9" l="1"/>
  <c r="E18" i="10"/>
  <c r="J7" i="60" l="1"/>
  <c r="H9" i="60"/>
  <c r="I20" i="16" l="1"/>
  <c r="Q7" i="60" l="1"/>
  <c r="E14" i="60"/>
  <c r="E8" i="60"/>
  <c r="E9" i="60"/>
  <c r="E10" i="60"/>
  <c r="E11" i="60"/>
  <c r="E12" i="60"/>
  <c r="E13" i="60"/>
  <c r="E7" i="60"/>
  <c r="H20" i="60"/>
  <c r="G20" i="60"/>
  <c r="H19" i="60"/>
  <c r="G19" i="60"/>
  <c r="H18" i="60"/>
  <c r="G18" i="60"/>
  <c r="H17" i="60"/>
  <c r="G17" i="60"/>
  <c r="H16" i="60"/>
  <c r="G16" i="60"/>
  <c r="H14" i="60"/>
  <c r="H11" i="60"/>
  <c r="H7" i="60"/>
  <c r="J18" i="9"/>
  <c r="J14" i="60" s="1"/>
  <c r="J15" i="9"/>
  <c r="J14" i="9"/>
  <c r="J15" i="10"/>
  <c r="F8" i="60"/>
  <c r="F9" i="60"/>
  <c r="F10" i="60"/>
  <c r="F11" i="60"/>
  <c r="F12" i="60"/>
  <c r="F13" i="60"/>
  <c r="F14" i="60"/>
  <c r="F15" i="60"/>
  <c r="F16" i="60"/>
  <c r="F17" i="60"/>
  <c r="F18" i="60"/>
  <c r="F19" i="60"/>
  <c r="F20" i="60"/>
  <c r="J11" i="60" l="1"/>
  <c r="B61" i="47"/>
  <c r="E22" i="60"/>
  <c r="G15" i="60"/>
  <c r="I20" i="19" l="1"/>
  <c r="AC19" i="9"/>
  <c r="AC20" i="9"/>
  <c r="AC21" i="9"/>
  <c r="AC23" i="9"/>
  <c r="AC24" i="9"/>
  <c r="E2" i="47" l="1"/>
  <c r="C41" i="47"/>
  <c r="C42" i="47"/>
  <c r="H15" i="60"/>
  <c r="H13" i="60"/>
  <c r="H12" i="60"/>
  <c r="H10" i="60"/>
  <c r="H8" i="60"/>
  <c r="G14" i="60"/>
  <c r="G13" i="60"/>
  <c r="G12" i="60"/>
  <c r="G11" i="60"/>
  <c r="G10" i="60"/>
  <c r="G9" i="60"/>
  <c r="G8" i="60"/>
  <c r="G7" i="60"/>
  <c r="F7" i="60"/>
  <c r="P7" i="60"/>
  <c r="X7" i="60"/>
  <c r="R7" i="60"/>
  <c r="S7" i="60"/>
  <c r="T7" i="60"/>
  <c r="B83" i="47"/>
  <c r="V26" i="9"/>
  <c r="B82" i="47" s="1"/>
  <c r="R26" i="9"/>
  <c r="B81" i="47" s="1"/>
  <c r="N26" i="9"/>
  <c r="J17" i="9"/>
  <c r="I20" i="18"/>
  <c r="J16" i="9"/>
  <c r="K22" i="15"/>
  <c r="I22" i="15"/>
  <c r="H23" i="15" s="1"/>
  <c r="G22" i="15"/>
  <c r="D22" i="15"/>
  <c r="J12" i="60" l="1"/>
  <c r="J13" i="60"/>
  <c r="Y7" i="60"/>
  <c r="Z7" i="60"/>
  <c r="W7" i="60" s="1"/>
  <c r="F26" i="9" l="1"/>
  <c r="B9" i="47"/>
  <c r="H16" i="14"/>
  <c r="J10" i="60" s="1"/>
  <c r="H19" i="2"/>
  <c r="J12" i="9" s="1"/>
  <c r="H19" i="13"/>
  <c r="J3" i="47" l="1"/>
  <c r="J9" i="47" s="1"/>
  <c r="J13" i="9"/>
  <c r="B60" i="47" s="1"/>
  <c r="B67" i="47" s="1"/>
  <c r="C2" i="47"/>
  <c r="D2" i="47" s="1"/>
  <c r="J8" i="60"/>
  <c r="G26" i="9"/>
  <c r="J26" i="9" l="1"/>
  <c r="J9" i="60"/>
  <c r="B40" i="47"/>
  <c r="C40" i="47"/>
  <c r="E9" i="47"/>
  <c r="B86" i="47"/>
  <c r="C9" i="47"/>
</calcChain>
</file>

<file path=xl/comments1.xml><?xml version="1.0" encoding="utf-8"?>
<comments xmlns="http://schemas.openxmlformats.org/spreadsheetml/2006/main">
  <authors>
    <author>Stéphane LEMESLE</author>
    <author>Florent LASVAUX</author>
  </authors>
  <commentList>
    <comment ref="E5" authorId="0" shapeId="0">
      <text>
        <r>
          <rPr>
            <b/>
            <sz val="9"/>
            <color indexed="81"/>
            <rFont val="Tahoma"/>
            <charset val="1"/>
          </rPr>
          <t>Stéphane LEMESLE:</t>
        </r>
        <r>
          <rPr>
            <sz val="9"/>
            <color indexed="81"/>
            <rFont val="Tahoma"/>
            <charset val="1"/>
          </rPr>
          <t xml:space="preserve">
Renseigner le 1 dés que tu auras les infos complètes</t>
        </r>
      </text>
    </comment>
    <comment ref="D13" authorId="1" shapeId="0">
      <text>
        <r>
          <rPr>
            <b/>
            <sz val="9"/>
            <color indexed="81"/>
            <rFont val="Tahoma"/>
            <charset val="1"/>
          </rPr>
          <t>Florent LASVAUX:</t>
        </r>
        <r>
          <rPr>
            <sz val="9"/>
            <color indexed="81"/>
            <rFont val="Tahoma"/>
            <charset val="1"/>
          </rPr>
          <t xml:space="preserve">
Sur la base du taux initial de 40% sur demande subventionnable de 38 
100 €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Florent LASVAUX:</t>
        </r>
        <r>
          <rPr>
            <sz val="9"/>
            <color indexed="81"/>
            <rFont val="Tahoma"/>
            <family val="2"/>
          </rPr>
          <t xml:space="preserve">
A actualiser </t>
        </r>
      </text>
    </comment>
  </commentList>
</comments>
</file>

<file path=xl/comments2.xml><?xml version="1.0" encoding="utf-8"?>
<comments xmlns="http://schemas.openxmlformats.org/spreadsheetml/2006/main">
  <authors>
    <author>Stéphane LEMESLE</author>
  </authors>
  <commentList>
    <comment ref="E5" authorId="0" shapeId="0">
      <text>
        <r>
          <rPr>
            <b/>
            <sz val="9"/>
            <color indexed="81"/>
            <rFont val="Tahoma"/>
            <charset val="1"/>
          </rPr>
          <t>Stéphane LEMESLE:</t>
        </r>
        <r>
          <rPr>
            <sz val="9"/>
            <color indexed="81"/>
            <rFont val="Tahoma"/>
            <charset val="1"/>
          </rPr>
          <t xml:space="preserve">
Point d'avancement SMCA</t>
        </r>
      </text>
    </comment>
  </commentList>
</comments>
</file>

<file path=xl/sharedStrings.xml><?xml version="1.0" encoding="utf-8"?>
<sst xmlns="http://schemas.openxmlformats.org/spreadsheetml/2006/main" count="640" uniqueCount="233">
  <si>
    <t>Axe</t>
  </si>
  <si>
    <t>N°</t>
  </si>
  <si>
    <t>Actions</t>
  </si>
  <si>
    <t>MO</t>
  </si>
  <si>
    <t>Animation</t>
  </si>
  <si>
    <t>EPTB</t>
  </si>
  <si>
    <t>Surveillance et prévision des inondations</t>
  </si>
  <si>
    <t>Alerte et gestion de crise</t>
  </si>
  <si>
    <t>Prise en compte du risque inondation dans l'urbanisme</t>
  </si>
  <si>
    <t>Réduction de la vulnérabilité des personnes et des biens</t>
  </si>
  <si>
    <t>Ralentissement des écoulements</t>
  </si>
  <si>
    <t>Assiette subvention</t>
  </si>
  <si>
    <t>Budget
(€ HT)</t>
  </si>
  <si>
    <t>CONVENTION FINANCIERE PAPI</t>
  </si>
  <si>
    <t>Date</t>
  </si>
  <si>
    <t>Montant</t>
  </si>
  <si>
    <t>Nature</t>
  </si>
  <si>
    <t>AEAG</t>
  </si>
  <si>
    <t>Région</t>
  </si>
  <si>
    <t>Taux convention</t>
  </si>
  <si>
    <t>Demande subvention</t>
  </si>
  <si>
    <t>Total</t>
  </si>
  <si>
    <t>Année</t>
  </si>
  <si>
    <t>Amélioration de la connaissance et de la conscience du risque</t>
  </si>
  <si>
    <t>Accord subvention</t>
  </si>
  <si>
    <t>Financements</t>
  </si>
  <si>
    <t>Etat : 50%
EPTB : 50%</t>
  </si>
  <si>
    <t>Subvention</t>
  </si>
  <si>
    <t>Agence de l'Eau</t>
  </si>
  <si>
    <t>DEPENSES</t>
  </si>
  <si>
    <t>Paiement</t>
  </si>
  <si>
    <t>Subvention soldée</t>
  </si>
  <si>
    <t>ETAT</t>
  </si>
  <si>
    <t>HT ou TTC</t>
  </si>
  <si>
    <t>TTC</t>
  </si>
  <si>
    <t>Montant TTC</t>
  </si>
  <si>
    <t>Montant HT</t>
  </si>
  <si>
    <t>Subventions</t>
  </si>
  <si>
    <t>Dépenses</t>
  </si>
  <si>
    <t>Demande versement 1</t>
  </si>
  <si>
    <t>Versement 1</t>
  </si>
  <si>
    <t>Demande versement 2</t>
  </si>
  <si>
    <t>Versement 2</t>
  </si>
  <si>
    <t>Demande versement 3</t>
  </si>
  <si>
    <t>Versement 3</t>
  </si>
  <si>
    <t>REGION</t>
  </si>
  <si>
    <t>Suivi technique</t>
  </si>
  <si>
    <t>Avancement</t>
  </si>
  <si>
    <t>Rappel indicateurs fiche-action</t>
  </si>
  <si>
    <t>Paiements subvention</t>
  </si>
  <si>
    <t>Montant
cumulé</t>
  </si>
  <si>
    <t>Attribution de la subvention (date + montant)  / paiement de l'aide (date dernier paiement + montant cumulé des paiements)</t>
  </si>
  <si>
    <t>CD17</t>
  </si>
  <si>
    <t>Paiements de subventions</t>
  </si>
  <si>
    <t>TOTAL</t>
  </si>
  <si>
    <t>Montant des participations en tant que subventionneur</t>
  </si>
  <si>
    <t>Etat FPRNM</t>
  </si>
  <si>
    <t>ETAT FPRNM</t>
  </si>
  <si>
    <t>Gestion de crise</t>
  </si>
  <si>
    <t>Risque et urbansime</t>
  </si>
  <si>
    <t>Réduction de vulnérabilité</t>
  </si>
  <si>
    <t>Montants acquittés par maître d'ouvrage</t>
  </si>
  <si>
    <t>Axe 1
Culture du risque</t>
  </si>
  <si>
    <t>Prévision des inondations</t>
  </si>
  <si>
    <t>Budget</t>
  </si>
  <si>
    <t>Date demande subv</t>
  </si>
  <si>
    <t>Date accord</t>
  </si>
  <si>
    <t>Montant accordé</t>
  </si>
  <si>
    <t>Date paiement n°1</t>
  </si>
  <si>
    <t>Montant paiement n°1</t>
  </si>
  <si>
    <t>Date paiement n°2</t>
  </si>
  <si>
    <t>Montant paiement n°2</t>
  </si>
  <si>
    <t>Avancement financier</t>
  </si>
  <si>
    <t>Avancement technique</t>
  </si>
  <si>
    <t>Progression des indicateurs</t>
  </si>
  <si>
    <t>Indicateurs fiche-action</t>
  </si>
  <si>
    <t>ENGAGÉE (&lt;50%)</t>
  </si>
  <si>
    <t xml:space="preserve">BIEN AVANCÉE (&gt;50%) </t>
  </si>
  <si>
    <t>ANNULEE</t>
  </si>
  <si>
    <t>Dépense annuelle (€)</t>
  </si>
  <si>
    <t>Demande de subvention effectuée (date) / demande de paiement effectuée (date dernière demande  + montant cumulé des paiements déjà effectués)</t>
  </si>
  <si>
    <t>Nombres actions annulées</t>
  </si>
  <si>
    <t>Nombres actions terminées</t>
  </si>
  <si>
    <t>TERMINÉE</t>
  </si>
  <si>
    <t>Nombres actions engagées (&lt;50%)</t>
  </si>
  <si>
    <t>Nombres actions bien avancées (&gt;50%)</t>
  </si>
  <si>
    <t>Nombre actions non démarrées</t>
  </si>
  <si>
    <t>NON DÉMARÉE</t>
  </si>
  <si>
    <t>Actions totales</t>
  </si>
  <si>
    <t>Actions terminées</t>
  </si>
  <si>
    <t>Actions en cours</t>
  </si>
  <si>
    <t>Actions non démarrées</t>
  </si>
  <si>
    <t>2021-2023</t>
  </si>
  <si>
    <t>0.1</t>
  </si>
  <si>
    <t>1.1</t>
  </si>
  <si>
    <t>2022-2023</t>
  </si>
  <si>
    <t>0.1 Animation du PAPI d'intention</t>
  </si>
  <si>
    <t>Date mandat</t>
  </si>
  <si>
    <t>1.2</t>
  </si>
  <si>
    <t>1.3</t>
  </si>
  <si>
    <t>Etat : 50%
EPTB : 50 %</t>
  </si>
  <si>
    <t>Nom commune</t>
  </si>
  <si>
    <t>Montant demande subv (TTC)</t>
  </si>
  <si>
    <t>Montant cumulé des dépenses (TTC)</t>
  </si>
  <si>
    <t>Commentaires dépenses</t>
  </si>
  <si>
    <t>Subvention FPRNM (50%)</t>
  </si>
  <si>
    <t>1.4</t>
  </si>
  <si>
    <t>Communes</t>
  </si>
  <si>
    <t>Etat : 50%
Communes : 50%</t>
  </si>
  <si>
    <t>Subventions étude</t>
  </si>
  <si>
    <t>Dépenses études</t>
  </si>
  <si>
    <t>1.5</t>
  </si>
  <si>
    <t>1.6</t>
  </si>
  <si>
    <t>SMABACAB</t>
  </si>
  <si>
    <t>2021-2022</t>
  </si>
  <si>
    <t>1.7</t>
  </si>
  <si>
    <t>2.1</t>
  </si>
  <si>
    <t>SBV Né</t>
  </si>
  <si>
    <t>3.1</t>
  </si>
  <si>
    <t>4.1</t>
  </si>
  <si>
    <t>5.1</t>
  </si>
  <si>
    <t>6.1</t>
  </si>
  <si>
    <t>Montant conventionné</t>
  </si>
  <si>
    <t>Montant dépensé au 31/12/2021</t>
  </si>
  <si>
    <t>Montant dépensé au 31/12/2022</t>
  </si>
  <si>
    <t>Montant dépensé au 31/12/2023</t>
  </si>
  <si>
    <t>Taux de dépense au 31/12/2021</t>
  </si>
  <si>
    <t>Cumul de dépenses (€)</t>
  </si>
  <si>
    <t>Animation du PAPI d'intention (salaires)</t>
  </si>
  <si>
    <t>Programme de pose de repères de submersion</t>
  </si>
  <si>
    <t>Dispositifs de sensibilisation sur la risque de submersion marine</t>
  </si>
  <si>
    <t>Accompagnement pour la réalisation de DICRIM</t>
  </si>
  <si>
    <t xml:space="preserve">Réalisation, impression et diffusion de DICRIM </t>
  </si>
  <si>
    <t>Etude stratgéique de sécurisation des personnes et des biens</t>
  </si>
  <si>
    <t>Schéma directeur : évolution adaptative du marais au risque de submersion marine (contxte du changement climatique)</t>
  </si>
  <si>
    <t>CARO/CCBM</t>
  </si>
  <si>
    <t>Observatoire citoyen du marais de Brouage</t>
  </si>
  <si>
    <t>Mise en œuvre du projet SURVEY 17</t>
  </si>
  <si>
    <t xml:space="preserve">Accompagnement des communes dans l'élaboration / la révision de leurs  PCS </t>
  </si>
  <si>
    <t xml:space="preserve">Développer les liens entre risque de submersion marine et urbanisme </t>
  </si>
  <si>
    <t>Analyse de la vulnérabilité des enjeux</t>
  </si>
  <si>
    <t>UNIMA</t>
  </si>
  <si>
    <t>4.2</t>
  </si>
  <si>
    <t>Approbation du PPRN Bassin de la Seudre et marais de Brouage</t>
  </si>
  <si>
    <t>Amélioration du fonctionnement hydraulique du marais et optimisation du ressuyage post-submersion</t>
  </si>
  <si>
    <t>SMCA</t>
  </si>
  <si>
    <t>financé hors PAPI</t>
  </si>
  <si>
    <t>financé sans l'étude 1.5</t>
  </si>
  <si>
    <t>Régie (compris dans l'animation)</t>
  </si>
  <si>
    <t>Etat : 50%
CARO/CCBM : 50 %</t>
  </si>
  <si>
    <t>Etat : 50%
Région : 20%
CARO-CCBM : 30%</t>
  </si>
  <si>
    <t>Etat : 50%
CD 17 : 20%
EPTB : 30%</t>
  </si>
  <si>
    <t>Etat : 50%
CARO-CCBM : 50%</t>
  </si>
  <si>
    <t>1.1 Programme de pose de repères de submersion marine</t>
  </si>
  <si>
    <r>
      <rPr>
        <sz val="11"/>
        <color indexed="8"/>
        <rFont val="Calibri"/>
        <family val="2"/>
      </rPr>
      <t>❶</t>
    </r>
    <r>
      <rPr>
        <i/>
        <sz val="11"/>
        <color indexed="8"/>
        <rFont val="Calibri"/>
        <family val="2"/>
      </rPr>
      <t>Nombre de repères de submersion posés
❷Nombre de panneaux installés</t>
    </r>
  </si>
  <si>
    <t>1.3 Accompagnement pour la réalisation de DICRIM</t>
  </si>
  <si>
    <r>
      <rPr>
        <sz val="11"/>
        <color indexed="8"/>
        <rFont val="Calibri"/>
        <family val="2"/>
      </rPr>
      <t>❶</t>
    </r>
    <r>
      <rPr>
        <i/>
        <sz val="11"/>
        <color indexed="8"/>
        <rFont val="Calibri"/>
        <family val="2"/>
      </rPr>
      <t xml:space="preserve"> Taux de réalisation/actualisation des DICRIM
❷ Nombre/taux de foyers destinataire d'une exemplaire DICRIM
❸ Impression et diffusion des DICRIM et supports alternatifs</t>
    </r>
  </si>
  <si>
    <t xml:space="preserve">I.4 Réalisation, impression et diffusion de DICRIM </t>
  </si>
  <si>
    <t>1.5 Etude stratégique de sécurisation des personnes et des biens</t>
  </si>
  <si>
    <t>CD 17</t>
  </si>
  <si>
    <t>Région NA</t>
  </si>
  <si>
    <t>1.6 Schéma directeur : évolution adaptative du marais au risque de submersion marine (contexte du changement climatique)</t>
  </si>
  <si>
    <r>
      <rPr>
        <sz val="11"/>
        <color indexed="8"/>
        <rFont val="Calibri"/>
        <family val="2"/>
      </rPr>
      <t>❶</t>
    </r>
    <r>
      <rPr>
        <i/>
        <sz val="11"/>
        <color indexed="8"/>
        <rFont val="Calibri"/>
        <family val="2"/>
      </rPr>
      <t xml:space="preserve"> Participation des EPCI aux réunions du programme SURVEY 17
❷ Prise en main du portail web dédié par les EPCI</t>
    </r>
  </si>
  <si>
    <t>2.1 Suivi de la mise en œuvre du programme SURVEY 17</t>
  </si>
  <si>
    <t>3.1 Accompagnement des communes dans l'élaboration / la révision de leurs PCS</t>
  </si>
  <si>
    <r>
      <rPr>
        <sz val="11"/>
        <color indexed="8"/>
        <rFont val="Calibri"/>
        <family val="2"/>
      </rPr>
      <t>❶</t>
    </r>
    <r>
      <rPr>
        <i/>
        <sz val="11"/>
        <color indexed="8"/>
        <rFont val="Calibri"/>
        <family val="2"/>
      </rPr>
      <t xml:space="preserve"> Réalisation et actualisation des PCS
❷Nombre de réunions d'information et techniques </t>
    </r>
  </si>
  <si>
    <t>4.1 Développer les liens entre risque de submersion marine et urbanisme</t>
  </si>
  <si>
    <t>4.1 Approbation du PPRN Bassin de la Seudre et marais de Brouage</t>
  </si>
  <si>
    <r>
      <rPr>
        <sz val="11"/>
        <color indexed="8"/>
        <rFont val="Calibri"/>
        <family val="2"/>
      </rPr>
      <t>❶</t>
    </r>
    <r>
      <rPr>
        <i/>
        <sz val="11"/>
        <color indexed="8"/>
        <rFont val="Calibri"/>
        <family val="2"/>
      </rPr>
      <t xml:space="preserve"> Approbation du PPRN Bassin de la Seudre et marais de Brouage
</t>
    </r>
  </si>
  <si>
    <t>5.1 Analyse de la vulnérabilité des enjeux</t>
  </si>
  <si>
    <t>6.1 Amélioration du fonctionnement hydraulique du marais et optimisation du ressuyage post-submersion</t>
  </si>
  <si>
    <t>1.7 Observatoire citoyen du marais de Brouage</t>
  </si>
  <si>
    <t>Amélioration des écoulements</t>
  </si>
  <si>
    <t>Salaires</t>
  </si>
  <si>
    <t>Frais fonctionnement</t>
  </si>
  <si>
    <t>Lettre complétude</t>
  </si>
  <si>
    <t>ETAT BOP 181 (salaire)</t>
  </si>
  <si>
    <t>Demande versement (1er semestre)</t>
  </si>
  <si>
    <t>Demande versement (3ème trimestre)</t>
  </si>
  <si>
    <t>Demande versement (4ème trimestre)</t>
  </si>
  <si>
    <t>Animation du PAPI d'intention (salaires + frais directs et indirects)</t>
  </si>
  <si>
    <t>Connaissance et culture du risque</t>
  </si>
  <si>
    <t>1.2 Dispositifs de sensibilisation sur le risque de submersion marine</t>
  </si>
  <si>
    <t>❶ Progression du nombre d'actions engagées (conso financière)
❷ Nombre de réunions 
❸ Date de dépôt du dossier de candidature PAPI complet</t>
  </si>
  <si>
    <t>❶Communication autour de cette action
❷Nombre de communes accompagnées</t>
  </si>
  <si>
    <r>
      <rPr>
        <sz val="11"/>
        <color indexed="8"/>
        <rFont val="Calibri"/>
        <family val="2"/>
      </rPr>
      <t xml:space="preserve">❶ </t>
    </r>
    <r>
      <rPr>
        <i/>
        <sz val="11"/>
        <color indexed="8"/>
        <rFont val="Calibri"/>
        <family val="2"/>
      </rPr>
      <t>Modélisation des évènements selon le cahier des charges PAPI 3
❷ Définition et comparaison des scnéarios via analyse ACB/AMC
❸ Formalisatiopn d'une stratégie de sécurisation des personnes et des biens</t>
    </r>
  </si>
  <si>
    <t>❶Nombre de réunion de suivi et de concertation
❷Cartographie des scénarios d'impacts à l'échéance 2050, 2080, 2100
❸ Production d'un atlas cartographique sur le foncier</t>
  </si>
  <si>
    <t>❶ Nombre de stations et de panneaux posés
❷Création d'une plateforme</t>
  </si>
  <si>
    <r>
      <rPr>
        <sz val="11"/>
        <color indexed="8"/>
        <rFont val="Calibri"/>
        <family val="2"/>
      </rPr>
      <t xml:space="preserve">❶ </t>
    </r>
    <r>
      <rPr>
        <i/>
        <sz val="11"/>
        <color indexed="8"/>
        <rFont val="Calibri"/>
        <family val="2"/>
      </rPr>
      <t xml:space="preserve">Participations aux réunions et groupe de travail des documents de planification urbaine
❷ Production d'une guide de prise en compte du risque dans l'urbanisme
</t>
    </r>
  </si>
  <si>
    <t>❶ Nombre de bâtiments ayant bénéficié de levés topographiques
❷ Production d'une table SIG des enjeux avec renseignement des champs relatives à la vulnérabilité (altimétrie du terrain naturel, cote plancher, etc.) et à la typologie du bâti</t>
  </si>
  <si>
    <r>
      <rPr>
        <i/>
        <sz val="11"/>
        <color indexed="8"/>
        <rFont val="Calibri"/>
        <family val="2"/>
      </rPr>
      <t>❶ Réalisation des études et des travaux</t>
    </r>
    <r>
      <rPr>
        <sz val="11"/>
        <color indexed="8"/>
        <rFont val="Calibri"/>
        <family val="2"/>
      </rPr>
      <t xml:space="preserve"> </t>
    </r>
  </si>
  <si>
    <r>
      <rPr>
        <b/>
        <sz val="11"/>
        <color rgb="FF0070C0"/>
        <rFont val="Calibri"/>
        <family val="2"/>
        <scheme val="minor"/>
      </rPr>
      <t>Salaires</t>
    </r>
    <r>
      <rPr>
        <sz val="11"/>
        <color theme="1"/>
        <rFont val="Calibri"/>
        <family val="2"/>
        <scheme val="minor"/>
      </rPr>
      <t xml:space="preserve"> 
Etat : 50%
AEAG : 30%
EPTB : 20%
</t>
    </r>
    <r>
      <rPr>
        <b/>
        <sz val="11"/>
        <color theme="6" tint="-0.249977111117893"/>
        <rFont val="Calibri"/>
        <family val="2"/>
        <scheme val="minor"/>
      </rPr>
      <t>Salaires + frais</t>
    </r>
    <r>
      <rPr>
        <sz val="11"/>
        <color theme="1"/>
        <rFont val="Calibri"/>
        <family val="2"/>
        <scheme val="minor"/>
      </rPr>
      <t xml:space="preserve">
[</t>
    </r>
    <r>
      <rPr>
        <b/>
        <sz val="11"/>
        <color theme="1"/>
        <rFont val="Calibri"/>
        <family val="2"/>
        <scheme val="minor"/>
      </rPr>
      <t>Hors convention-cadre]</t>
    </r>
    <r>
      <rPr>
        <sz val="11"/>
        <color theme="1"/>
        <rFont val="Calibri"/>
        <family val="2"/>
        <scheme val="minor"/>
      </rPr>
      <t xml:space="preserve">
AEAG : 30%
EPTB : 70 %</t>
    </r>
  </si>
  <si>
    <t>AEAG (salaire + frais)</t>
  </si>
  <si>
    <t>❶ /
❷ /
❸ /</t>
  </si>
  <si>
    <t>❶ 1 réunion d'échange (06/08/21) et 1 groupe de travail (03/11/21) 
❷ 
❸</t>
  </si>
  <si>
    <t>Publicité offre</t>
  </si>
  <si>
    <t>Levés altimétriques</t>
  </si>
  <si>
    <t>pas d'info</t>
  </si>
  <si>
    <t>1ère facturation phase 1</t>
  </si>
  <si>
    <t>2ème facturation phase 1</t>
  </si>
  <si>
    <t>Conception compact blanc + moule repère Martin</t>
  </si>
  <si>
    <t xml:space="preserve">❶ /
❷ /
</t>
  </si>
  <si>
    <t xml:space="preserve">❶ Relecture et avis sur la partie "risques littoraux" DOO Pays Rochefortais
❷ /
</t>
  </si>
  <si>
    <t>❶
❷ 1 groupe de travail (01/02/21), 1 comité technique (30/03/21) et 1 comité de pilotage (24/09/21)
❸ /</t>
  </si>
  <si>
    <t>CARO-CCBM</t>
  </si>
  <si>
    <t>❶ Information des communes couvertes par le PPRN (mails, échanges tel)
❷ Accompagnement de 3 communes (Saint-Froult, Moëze, Bourcefranc-le-Chapus). Transmission d'éléments administratifs &amp; financiers.</t>
  </si>
  <si>
    <r>
      <rPr>
        <b/>
        <sz val="11"/>
        <color theme="1"/>
        <rFont val="Calibri"/>
        <family val="2"/>
        <scheme val="minor"/>
      </rPr>
      <t>Axe 1</t>
    </r>
    <r>
      <rPr>
        <sz val="11"/>
        <color theme="1"/>
        <rFont val="Calibri"/>
        <family val="2"/>
        <scheme val="minor"/>
      </rPr>
      <t xml:space="preserve">
Connaissance et culture du risque</t>
    </r>
  </si>
  <si>
    <r>
      <rPr>
        <b/>
        <sz val="11"/>
        <color theme="1"/>
        <rFont val="Calibri"/>
        <family val="2"/>
        <scheme val="minor"/>
      </rPr>
      <t>Axe 2</t>
    </r>
    <r>
      <rPr>
        <sz val="11"/>
        <color theme="1"/>
        <rFont val="Calibri"/>
        <family val="2"/>
        <scheme val="minor"/>
      </rPr>
      <t xml:space="preserve">
Prévision et surveillance</t>
    </r>
  </si>
  <si>
    <r>
      <rPr>
        <b/>
        <sz val="11"/>
        <color theme="1"/>
        <rFont val="Calibri"/>
        <family val="2"/>
        <scheme val="minor"/>
      </rPr>
      <t>Axe 4</t>
    </r>
    <r>
      <rPr>
        <sz val="11"/>
        <color theme="1"/>
        <rFont val="Calibri"/>
        <family val="2"/>
        <scheme val="minor"/>
      </rPr>
      <t xml:space="preserve">
Risque et urbanisme</t>
    </r>
  </si>
  <si>
    <r>
      <rPr>
        <b/>
        <sz val="11"/>
        <color theme="1"/>
        <rFont val="Calibri"/>
        <family val="2"/>
        <scheme val="minor"/>
      </rPr>
      <t>Axe 3</t>
    </r>
    <r>
      <rPr>
        <sz val="11"/>
        <color theme="1"/>
        <rFont val="Calibri"/>
        <family val="2"/>
        <scheme val="minor"/>
      </rPr>
      <t xml:space="preserve">
Gestion de crise</t>
    </r>
  </si>
  <si>
    <r>
      <rPr>
        <b/>
        <sz val="11"/>
        <color theme="1"/>
        <rFont val="Calibri"/>
        <family val="2"/>
        <scheme val="minor"/>
      </rPr>
      <t>Axe 5</t>
    </r>
    <r>
      <rPr>
        <sz val="11"/>
        <color theme="1"/>
        <rFont val="Calibri"/>
        <family val="2"/>
        <scheme val="minor"/>
      </rPr>
      <t xml:space="preserve">
Réduction de vulnérabilité</t>
    </r>
  </si>
  <si>
    <r>
      <rPr>
        <b/>
        <sz val="11"/>
        <color theme="1"/>
        <rFont val="Calibri"/>
        <family val="2"/>
        <scheme val="minor"/>
      </rPr>
      <t>Axe 6</t>
    </r>
    <r>
      <rPr>
        <sz val="11"/>
        <color theme="1"/>
        <rFont val="Calibri"/>
        <family val="2"/>
        <scheme val="minor"/>
      </rPr>
      <t xml:space="preserve">
Ralentissement des écoulements</t>
    </r>
  </si>
  <si>
    <r>
      <rPr>
        <sz val="11"/>
        <color indexed="8"/>
        <rFont val="Calibri"/>
        <family val="2"/>
      </rPr>
      <t xml:space="preserve">❶ </t>
    </r>
    <r>
      <rPr>
        <i/>
        <sz val="11"/>
        <color indexed="8"/>
        <rFont val="Calibri"/>
        <family val="2"/>
      </rPr>
      <t xml:space="preserve">Nombre d'élèves sensibilisés dans le cadre du programme "habiter le marais" 
</t>
    </r>
    <r>
      <rPr>
        <sz val="11"/>
        <color indexed="8"/>
        <rFont val="Calibri"/>
        <family val="2"/>
      </rPr>
      <t>❷</t>
    </r>
    <r>
      <rPr>
        <i/>
        <sz val="11"/>
        <color indexed="8"/>
        <rFont val="Calibri"/>
        <family val="2"/>
      </rPr>
      <t xml:space="preserve"> Nombre de supports pédagogiques réalisés /
</t>
    </r>
    <r>
      <rPr>
        <sz val="11"/>
        <color indexed="8"/>
        <rFont val="Calibri"/>
        <family val="2"/>
      </rPr>
      <t xml:space="preserve">❸ </t>
    </r>
    <r>
      <rPr>
        <i/>
        <sz val="11"/>
        <color indexed="8"/>
        <rFont val="Calibri"/>
        <family val="2"/>
      </rPr>
      <t xml:space="preserve">Nombre de personnes participant à la journée d'échanges d'expérience / </t>
    </r>
  </si>
  <si>
    <t>SUIVI FINANCIER PAPI INTENTION BROUAGE 2021-2023 - Mise à jour 31/12/21</t>
  </si>
  <si>
    <t>Participations exceptionnelles EPCI</t>
  </si>
  <si>
    <t>CARO</t>
  </si>
  <si>
    <t>CCBM</t>
  </si>
  <si>
    <t>Cf. convention finacière spécifque</t>
  </si>
  <si>
    <t>CARO part. except.</t>
  </si>
  <si>
    <t>CCBM part. except.</t>
  </si>
  <si>
    <t>Montant autofinancé par maître d'ouvrage</t>
  </si>
  <si>
    <t>❶ /
❷ /
❸ 16 participants au voyage détude en Normandie (thème "partage d'expériences entre territoires littoraux engagés dans des démarches d'adaptation au changement climatique")</t>
  </si>
  <si>
    <t>frais transport voyage étude</t>
  </si>
  <si>
    <t xml:space="preserve">❶ COPIL de lancement le 24/09/21 (réalisation de l'analyse des ouvrages, topographie et bathymétrie)
❷ 
❸
</t>
  </si>
  <si>
    <r>
      <t xml:space="preserve">❶ 0
❷ 0
</t>
    </r>
    <r>
      <rPr>
        <i/>
        <sz val="11"/>
        <color theme="1"/>
        <rFont val="Calibri"/>
        <family val="2"/>
        <scheme val="minor"/>
      </rPr>
      <t>Fabrication disques contours blanc 
réalisation des levés topographique par géomètres expert</t>
    </r>
  </si>
  <si>
    <t xml:space="preserve">❶ finalisation des documents réglementaires
</t>
  </si>
  <si>
    <t>Pour 2022, il est prévu :</t>
  </si>
  <si>
    <t>* la consultation des personnes et organismes associées en février &amp; mars</t>
  </si>
  <si>
    <t>* la consultation de l'Autorité Environnementale de février à avril</t>
  </si>
  <si>
    <t>* l'enquête publique est prévue soit en mai / juin soit en juin / juillet en fonction des élections législatives</t>
  </si>
  <si>
    <t>* l'approbation est envisagée pour septembre / octobre 2022</t>
  </si>
  <si>
    <t xml:space="preserve">❶ 
</t>
  </si>
  <si>
    <t xml:space="preserve">❶
❷ Oui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</si>
</sst>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#,##0.00\ _€"/>
    <numFmt numFmtId="167" formatCode="[$-40C]mmmm\-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4" fillId="0" borderId="0"/>
    <xf numFmtId="44" fontId="13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1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Border="1"/>
    <xf numFmtId="0" fontId="0" fillId="0" borderId="1" xfId="0" applyBorder="1"/>
    <xf numFmtId="0" fontId="0" fillId="0" borderId="0" xfId="0" applyFill="1"/>
    <xf numFmtId="164" fontId="0" fillId="0" borderId="0" xfId="0" applyNumberFormat="1"/>
    <xf numFmtId="0" fontId="7" fillId="0" borderId="0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14" fontId="0" fillId="0" borderId="0" xfId="0" applyNumberFormat="1"/>
    <xf numFmtId="14" fontId="0" fillId="0" borderId="1" xfId="0" applyNumberFormat="1" applyBorder="1"/>
    <xf numFmtId="0" fontId="6" fillId="0" borderId="0" xfId="0" applyFont="1"/>
    <xf numFmtId="165" fontId="0" fillId="0" borderId="0" xfId="0" applyNumberFormat="1"/>
    <xf numFmtId="165" fontId="0" fillId="0" borderId="1" xfId="0" applyNumberFormat="1" applyBorder="1"/>
    <xf numFmtId="0" fontId="0" fillId="4" borderId="0" xfId="0" applyFill="1"/>
    <xf numFmtId="0" fontId="0" fillId="0" borderId="1" xfId="0" applyFill="1" applyBorder="1"/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165" fontId="6" fillId="0" borderId="0" xfId="0" applyNumberFormat="1" applyFont="1"/>
    <xf numFmtId="0" fontId="6" fillId="0" borderId="0" xfId="0" applyFont="1" applyBorder="1"/>
    <xf numFmtId="0" fontId="0" fillId="0" borderId="0" xfId="0" applyAlignment="1"/>
    <xf numFmtId="14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0" fontId="9" fillId="0" borderId="0" xfId="0" applyFont="1"/>
    <xf numFmtId="14" fontId="0" fillId="0" borderId="1" xfId="0" applyNumberFormat="1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0" fontId="6" fillId="0" borderId="9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/>
    <xf numFmtId="14" fontId="0" fillId="0" borderId="5" xfId="0" applyNumberFormat="1" applyFont="1" applyBorder="1" applyAlignment="1">
      <alignment vertical="center"/>
    </xf>
    <xf numFmtId="9" fontId="0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9" fontId="0" fillId="0" borderId="0" xfId="0" applyNumberFormat="1" applyFont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165" fontId="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4" fontId="0" fillId="0" borderId="0" xfId="0" applyNumberFormat="1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166" fontId="0" fillId="0" borderId="0" xfId="0" applyNumberFormat="1"/>
    <xf numFmtId="166" fontId="6" fillId="0" borderId="0" xfId="0" applyNumberFormat="1" applyFont="1"/>
    <xf numFmtId="9" fontId="0" fillId="0" borderId="0" xfId="0" applyNumberFormat="1"/>
    <xf numFmtId="165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6" fillId="0" borderId="0" xfId="0" applyNumberFormat="1" applyFont="1"/>
    <xf numFmtId="165" fontId="0" fillId="0" borderId="1" xfId="0" applyNumberFormat="1" applyBorder="1" applyAlignment="1">
      <alignment horizontal="center" vertical="center"/>
    </xf>
    <xf numFmtId="17" fontId="0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66" fontId="0" fillId="0" borderId="0" xfId="0" applyNumberFormat="1" applyBorder="1"/>
    <xf numFmtId="165" fontId="11" fillId="0" borderId="0" xfId="0" applyNumberFormat="1" applyFont="1"/>
    <xf numFmtId="0" fontId="0" fillId="7" borderId="1" xfId="0" applyFill="1" applyBorder="1" applyAlignment="1">
      <alignment horizontal="left" vertical="center" wrapText="1"/>
    </xf>
    <xf numFmtId="0" fontId="0" fillId="0" borderId="0" xfId="0" applyBorder="1" applyAlignment="1"/>
    <xf numFmtId="0" fontId="9" fillId="0" borderId="1" xfId="0" applyFont="1" applyFill="1" applyBorder="1" applyAlignment="1"/>
    <xf numFmtId="165" fontId="6" fillId="0" borderId="1" xfId="0" applyNumberFormat="1" applyFont="1" applyBorder="1"/>
    <xf numFmtId="165" fontId="0" fillId="0" borderId="1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9" fillId="0" borderId="5" xfId="0" applyFont="1" applyFill="1" applyBorder="1" applyAlignment="1"/>
    <xf numFmtId="0" fontId="0" fillId="0" borderId="3" xfId="0" applyBorder="1" applyAlignment="1">
      <alignment horizontal="center"/>
    </xf>
    <xf numFmtId="9" fontId="0" fillId="0" borderId="3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/>
    <xf numFmtId="0" fontId="0" fillId="0" borderId="16" xfId="0" applyBorder="1" applyAlignment="1"/>
    <xf numFmtId="9" fontId="0" fillId="0" borderId="1" xfId="0" applyNumberForma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8" fontId="0" fillId="0" borderId="0" xfId="0" applyNumberFormat="1"/>
    <xf numFmtId="165" fontId="0" fillId="6" borderId="1" xfId="0" applyNumberFormat="1" applyFill="1" applyBorder="1"/>
    <xf numFmtId="9" fontId="6" fillId="0" borderId="0" xfId="0" applyNumberFormat="1" applyFont="1"/>
    <xf numFmtId="165" fontId="0" fillId="0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" xfId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/>
    <xf numFmtId="165" fontId="0" fillId="0" borderId="0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vertical="center"/>
    </xf>
    <xf numFmtId="165" fontId="0" fillId="0" borderId="0" xfId="0" applyNumberFormat="1" applyBorder="1"/>
    <xf numFmtId="164" fontId="0" fillId="0" borderId="1" xfId="0" applyNumberFormat="1" applyBorder="1" applyAlignment="1">
      <alignment horizontal="center" vertical="center"/>
    </xf>
    <xf numFmtId="0" fontId="9" fillId="0" borderId="0" xfId="0" applyFont="1" applyBorder="1"/>
    <xf numFmtId="14" fontId="0" fillId="0" borderId="0" xfId="0" applyNumberFormat="1" applyBorder="1"/>
    <xf numFmtId="0" fontId="0" fillId="0" borderId="0" xfId="0" applyFill="1" applyBorder="1"/>
    <xf numFmtId="165" fontId="6" fillId="0" borderId="0" xfId="0" applyNumberFormat="1" applyFont="1" applyBorder="1"/>
    <xf numFmtId="164" fontId="0" fillId="0" borderId="0" xfId="0" applyNumberFormat="1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textRotation="90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9" fillId="0" borderId="18" xfId="0" applyFont="1" applyBorder="1" applyAlignment="1"/>
    <xf numFmtId="44" fontId="0" fillId="0" borderId="0" xfId="4" applyFont="1"/>
    <xf numFmtId="0" fontId="0" fillId="0" borderId="1" xfId="0" applyFill="1" applyBorder="1" applyAlignment="1">
      <alignment vertical="center" wrapText="1"/>
    </xf>
    <xf numFmtId="0" fontId="6" fillId="0" borderId="1" xfId="0" applyFont="1" applyBorder="1" applyAlignment="1">
      <alignment vertical="center" textRotation="90" wrapText="1"/>
    </xf>
    <xf numFmtId="9" fontId="0" fillId="0" borderId="1" xfId="0" applyNumberFormat="1" applyBorder="1" applyAlignment="1"/>
    <xf numFmtId="164" fontId="0" fillId="0" borderId="1" xfId="0" applyNumberFormat="1" applyFont="1" applyBorder="1" applyAlignment="1">
      <alignment vertical="center"/>
    </xf>
    <xf numFmtId="165" fontId="0" fillId="0" borderId="1" xfId="0" applyNumberFormat="1" applyFill="1" applyBorder="1"/>
    <xf numFmtId="164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Border="1" applyAlignment="1"/>
    <xf numFmtId="0" fontId="6" fillId="8" borderId="5" xfId="0" applyFont="1" applyFill="1" applyBorder="1"/>
    <xf numFmtId="0" fontId="6" fillId="9" borderId="5" xfId="0" applyFont="1" applyFill="1" applyBorder="1"/>
    <xf numFmtId="0" fontId="6" fillId="0" borderId="9" xfId="0" applyFont="1" applyBorder="1" applyAlignment="1">
      <alignment horizontal="center" vertical="center" textRotation="90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18" fillId="12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11" borderId="1" xfId="0" applyFont="1" applyFill="1" applyBorder="1" applyAlignment="1">
      <alignment horizontal="center" vertical="center" textRotation="90" wrapText="1"/>
    </xf>
    <xf numFmtId="0" fontId="5" fillId="11" borderId="1" xfId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5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vertical="center"/>
    </xf>
    <xf numFmtId="165" fontId="0" fillId="11" borderId="1" xfId="0" applyNumberFormat="1" applyFill="1" applyBorder="1" applyAlignment="1">
      <alignment vertical="center"/>
    </xf>
    <xf numFmtId="14" fontId="0" fillId="11" borderId="1" xfId="0" applyNumberFormat="1" applyFill="1" applyBorder="1" applyAlignment="1">
      <alignment horizontal="center" vertical="center"/>
    </xf>
    <xf numFmtId="167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vertical="center"/>
    </xf>
    <xf numFmtId="14" fontId="0" fillId="0" borderId="0" xfId="0" applyNumberFormat="1" applyBorder="1" applyAlignment="1"/>
    <xf numFmtId="0" fontId="6" fillId="0" borderId="0" xfId="0" applyFont="1" applyFill="1" applyBorder="1"/>
    <xf numFmtId="0" fontId="6" fillId="0" borderId="0" xfId="0" applyFont="1" applyFill="1"/>
    <xf numFmtId="44" fontId="0" fillId="0" borderId="1" xfId="4" applyFont="1" applyBorder="1" applyAlignment="1">
      <alignment vertical="center" wrapText="1"/>
    </xf>
    <xf numFmtId="44" fontId="0" fillId="0" borderId="1" xfId="4" applyFont="1" applyBorder="1"/>
    <xf numFmtId="9" fontId="0" fillId="0" borderId="1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165" fontId="0" fillId="0" borderId="0" xfId="0" applyNumberFormat="1" applyFill="1" applyBorder="1"/>
    <xf numFmtId="44" fontId="0" fillId="0" borderId="1" xfId="4" applyFont="1" applyFill="1" applyBorder="1" applyAlignment="1">
      <alignment vertical="center"/>
    </xf>
    <xf numFmtId="44" fontId="0" fillId="0" borderId="1" xfId="4" applyFont="1" applyFill="1" applyBorder="1" applyAlignment="1">
      <alignment horizontal="center" vertical="center"/>
    </xf>
    <xf numFmtId="44" fontId="0" fillId="0" borderId="1" xfId="4" applyFont="1" applyBorder="1" applyAlignment="1"/>
    <xf numFmtId="44" fontId="0" fillId="0" borderId="1" xfId="4" applyFont="1" applyBorder="1" applyAlignment="1">
      <alignment vertical="center"/>
    </xf>
    <xf numFmtId="44" fontId="0" fillId="11" borderId="1" xfId="4" applyFont="1" applyFill="1" applyBorder="1" applyAlignment="1">
      <alignment vertical="center"/>
    </xf>
    <xf numFmtId="44" fontId="0" fillId="11" borderId="1" xfId="4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0" borderId="9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21" fillId="10" borderId="1" xfId="0" applyFont="1" applyFill="1" applyBorder="1"/>
    <xf numFmtId="0" fontId="22" fillId="10" borderId="1" xfId="0" applyFont="1" applyFill="1" applyBorder="1"/>
    <xf numFmtId="0" fontId="22" fillId="10" borderId="0" xfId="0" applyFont="1" applyFill="1"/>
    <xf numFmtId="9" fontId="0" fillId="0" borderId="1" xfId="0" applyNumberFormat="1" applyBorder="1"/>
    <xf numFmtId="0" fontId="21" fillId="10" borderId="0" xfId="0" applyFont="1" applyFill="1"/>
    <xf numFmtId="0" fontId="23" fillId="12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5" fillId="11" borderId="1" xfId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165" fontId="0" fillId="11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2" fontId="0" fillId="11" borderId="1" xfId="0" applyNumberFormat="1" applyFill="1" applyBorder="1" applyAlignment="1">
      <alignment vertical="center"/>
    </xf>
    <xf numFmtId="0" fontId="26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12" fillId="11" borderId="1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 textRotation="90" wrapText="1"/>
    </xf>
    <xf numFmtId="0" fontId="6" fillId="11" borderId="5" xfId="0" applyFont="1" applyFill="1" applyBorder="1" applyAlignment="1">
      <alignment horizontal="center" vertical="center" textRotation="90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0" fillId="0" borderId="12" xfId="0" applyNumberFormat="1" applyFont="1" applyBorder="1" applyAlignment="1">
      <alignment horizontal="left" vertical="center" wrapText="1"/>
    </xf>
    <xf numFmtId="0" fontId="10" fillId="0" borderId="15" xfId="0" applyNumberFormat="1" applyFont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164" fontId="6" fillId="0" borderId="11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164" fontId="6" fillId="0" borderId="11" xfId="0" applyNumberFormat="1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left" vertical="center" wrapText="1"/>
    </xf>
    <xf numFmtId="164" fontId="10" fillId="0" borderId="15" xfId="0" applyNumberFormat="1" applyFont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164" fontId="10" fillId="0" borderId="15" xfId="0" applyNumberFormat="1" applyFont="1" applyFill="1" applyBorder="1" applyAlignment="1">
      <alignment horizontal="left" vertical="center" wrapText="1"/>
    </xf>
    <xf numFmtId="165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 wrapText="1"/>
    </xf>
  </cellXfs>
  <cellStyles count="5">
    <cellStyle name="Lien hypertexte" xfId="1" builtinId="8"/>
    <cellStyle name="Monétaire" xfId="4" builtinId="4"/>
    <cellStyle name="Normal" xfId="0" builtinId="0"/>
    <cellStyle name="Normal 2" xfId="2"/>
    <cellStyle name="Normal 3" xfId="3"/>
  </cellStyles>
  <dxfs count="5">
    <dxf>
      <fill>
        <patternFill>
          <bgColor theme="0" tint="-0.14996795556505021"/>
        </patternFill>
      </fill>
    </dxf>
    <dxf>
      <fill>
        <patternFill>
          <bgColor rgb="FFEF4F4B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CC00"/>
      <color rgb="FFFFFF99"/>
      <color rgb="FFEF4F4B"/>
      <color rgb="FFE78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Bilan financier au 31/12/2021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'Bilan financier'!$B$1</c:f>
              <c:strCache>
                <c:ptCount val="1"/>
                <c:pt idx="0">
                  <c:v>Montant conventionné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'Bilan financier'!$A$2:$A$7</c:f>
              <c:strCache>
                <c:ptCount val="6"/>
                <c:pt idx="0">
                  <c:v>Axe 1
Connaissance et culture du risque</c:v>
                </c:pt>
                <c:pt idx="1">
                  <c:v>Axe 2
Prévision et surveillance</c:v>
                </c:pt>
                <c:pt idx="2">
                  <c:v>Axe 3
Gestion de crise</c:v>
                </c:pt>
                <c:pt idx="3">
                  <c:v>Axe 4
Risque et urbanisme</c:v>
                </c:pt>
                <c:pt idx="4">
                  <c:v>Axe 5
Réduction de vulnérabilité</c:v>
                </c:pt>
                <c:pt idx="5">
                  <c:v>Axe 6
Ralentissement des écoulements</c:v>
                </c:pt>
              </c:strCache>
            </c:strRef>
          </c:cat>
          <c:val>
            <c:numRef>
              <c:f>'Bilan financier'!$B$2:$B$7</c:f>
              <c:numCache>
                <c:formatCode>#\ ##0\ "€"</c:formatCode>
                <c:ptCount val="6"/>
                <c:pt idx="0">
                  <c:v>420000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5-46DD-B17A-A719A5A87230}"/>
            </c:ext>
          </c:extLst>
        </c:ser>
        <c:ser>
          <c:idx val="2"/>
          <c:order val="1"/>
          <c:tx>
            <c:strRef>
              <c:f>'Bilan financier'!$C$1</c:f>
              <c:strCache>
                <c:ptCount val="1"/>
                <c:pt idx="0">
                  <c:v>Montant dépensé au 31/12/2021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'Bilan financier'!$A$2:$A$7</c:f>
              <c:strCache>
                <c:ptCount val="6"/>
                <c:pt idx="0">
                  <c:v>Axe 1
Connaissance et culture du risque</c:v>
                </c:pt>
                <c:pt idx="1">
                  <c:v>Axe 2
Prévision et surveillance</c:v>
                </c:pt>
                <c:pt idx="2">
                  <c:v>Axe 3
Gestion de crise</c:v>
                </c:pt>
                <c:pt idx="3">
                  <c:v>Axe 4
Risque et urbanisme</c:v>
                </c:pt>
                <c:pt idx="4">
                  <c:v>Axe 5
Réduction de vulnérabilité</c:v>
                </c:pt>
                <c:pt idx="5">
                  <c:v>Axe 6
Ralentissement des écoulements</c:v>
                </c:pt>
              </c:strCache>
            </c:strRef>
          </c:cat>
          <c:val>
            <c:numRef>
              <c:f>'Bilan financier'!$C$2:$C$7</c:f>
              <c:numCache>
                <c:formatCode>#\ ##0\ "€"</c:formatCode>
                <c:ptCount val="6"/>
                <c:pt idx="0">
                  <c:v>50489.039999999994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5-46DD-B17A-A719A5A8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58032"/>
        <c:axId val="1"/>
        <c:axId val="0"/>
      </c:bar3DChart>
      <c:catAx>
        <c:axId val="1763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€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6358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Répartion des montants acquittés par maîtrise d'ouvrage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29881656804733"/>
          <c:y val="0.15195807385802063"/>
          <c:w val="0.84245562130177509"/>
          <c:h val="0.711042704855903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B92-4C51-BA5B-91A222F7E7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B92-4C51-BA5B-91A222F7E7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B92-4C51-BA5B-91A222F7E7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B92-4C51-BA5B-91A222F7E7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B92-4C51-BA5B-91A222F7E7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B92-4C51-BA5B-91A222F7E7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B92-4C51-BA5B-91A222F7E73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B92-4C51-BA5B-91A222F7E73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B92-4C51-BA5B-91A222F7E730}"/>
              </c:ext>
            </c:extLst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'Bilan financier'!$A$59:$A$65</c:f>
              <c:strCache>
                <c:ptCount val="3"/>
                <c:pt idx="0">
                  <c:v>EPTB</c:v>
                </c:pt>
                <c:pt idx="1">
                  <c:v>CARO-CCBM</c:v>
                </c:pt>
                <c:pt idx="2">
                  <c:v>Communes</c:v>
                </c:pt>
              </c:strCache>
            </c:strRef>
          </c:cat>
          <c:val>
            <c:numRef>
              <c:f>'Bilan financier'!$B$59:$B$65</c:f>
              <c:numCache>
                <c:formatCode>#\ ##0\ "€"</c:formatCode>
                <c:ptCount val="7"/>
                <c:pt idx="0">
                  <c:v>99082.59</c:v>
                </c:pt>
                <c:pt idx="1">
                  <c:v>1257.2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92-4C51-BA5B-91A222F7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Montant des participations en tant que subventionneur </a:t>
            </a:r>
          </a:p>
        </c:rich>
      </c:tx>
      <c:layout>
        <c:manualLayout>
          <c:xMode val="edge"/>
          <c:yMode val="edge"/>
          <c:x val="0.21511735259896639"/>
          <c:y val="0.8998241683204233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373443157003748E-2"/>
          <c:y val="0.14349104428730239"/>
          <c:w val="0.86958012362275838"/>
          <c:h val="0.764752639663451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8F6-4851-9397-301E4D492C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F6-4851-9397-301E4D492C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8F6-4851-9397-301E4D492C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F6-4851-9397-301E4D492C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8F6-4851-9397-301E4D492C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F6-4851-9397-301E4D492C6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8F6-4851-9397-301E4D492C6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8F6-4851-9397-301E4D492C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8F6-4851-9397-301E4D492C6C}"/>
              </c:ext>
            </c:extLst>
          </c:dPt>
          <c:dLbls>
            <c:dLbl>
              <c:idx val="3"/>
              <c:layout>
                <c:manualLayout>
                  <c:x val="-9.6575692266109014E-2"/>
                  <c:y val="4.836551168808817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6-4851-9397-301E4D492C6C}"/>
                </c:ext>
              </c:extLst>
            </c:dLbl>
            <c:dLbl>
              <c:idx val="5"/>
              <c:layout>
                <c:manualLayout>
                  <c:x val="-0.13396481943822064"/>
                  <c:y val="-2.6521356961527406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F6-4851-9397-301E4D492C6C}"/>
                </c:ext>
              </c:extLst>
            </c:dLbl>
            <c:dLbl>
              <c:idx val="6"/>
              <c:layout>
                <c:manualLayout>
                  <c:x val="2.5947976015193224E-3"/>
                  <c:y val="-0.17845851235808638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F6-4851-9397-301E4D492C6C}"/>
                </c:ext>
              </c:extLst>
            </c:dLbl>
            <c:dLbl>
              <c:idx val="8"/>
              <c:layout>
                <c:manualLayout>
                  <c:x val="7.8092667278378824E-2"/>
                  <c:y val="-0.11827349450171187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F6-4851-9397-301E4D492C6C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'Bilan financier'!$A$80:$A$83</c:f>
              <c:strCache>
                <c:ptCount val="4"/>
                <c:pt idx="0">
                  <c:v>ETAT</c:v>
                </c:pt>
                <c:pt idx="1">
                  <c:v>AEAG</c:v>
                </c:pt>
                <c:pt idx="2">
                  <c:v>REGION</c:v>
                </c:pt>
                <c:pt idx="3">
                  <c:v>CD17</c:v>
                </c:pt>
              </c:strCache>
            </c:strRef>
          </c:cat>
          <c:val>
            <c:numRef>
              <c:f>'Bilan financier'!$B$80:$B$83</c:f>
              <c:numCache>
                <c:formatCode>#\ ##0\ "€"</c:formatCode>
                <c:ptCount val="4"/>
                <c:pt idx="0">
                  <c:v>52386.42</c:v>
                </c:pt>
                <c:pt idx="1">
                  <c:v>4503.8999999999996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F6-4851-9397-301E4D492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financière du PAPI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8686074515596E-2"/>
          <c:y val="0.19386785470079446"/>
          <c:w val="0.90026353649039881"/>
          <c:h val="0.719043792310204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'Bilan financier'!$J$1</c:f>
              <c:strCache>
                <c:ptCount val="1"/>
                <c:pt idx="0">
                  <c:v>Montant dépensé au 31/12/2021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strRef>
              <c:f>'Bilan financier'!$I$2:$I$9</c:f>
              <c:strCache>
                <c:ptCount val="8"/>
                <c:pt idx="0">
                  <c:v>Animation</c:v>
                </c:pt>
                <c:pt idx="1">
                  <c:v>Connaissance et culture du risque</c:v>
                </c:pt>
                <c:pt idx="2">
                  <c:v>Prévision des inondations</c:v>
                </c:pt>
                <c:pt idx="3">
                  <c:v>Gestion de crise</c:v>
                </c:pt>
                <c:pt idx="4">
                  <c:v>Risque et urbansime</c:v>
                </c:pt>
                <c:pt idx="5">
                  <c:v>Réduction de vulnérabilité</c:v>
                </c:pt>
                <c:pt idx="6">
                  <c:v>Ralentissement des écoulements</c:v>
                </c:pt>
                <c:pt idx="7">
                  <c:v>TOTAL</c:v>
                </c:pt>
              </c:strCache>
            </c:strRef>
          </c:cat>
          <c:val>
            <c:numRef>
              <c:f>'Bilan financier'!$J$2:$J$9</c:f>
              <c:numCache>
                <c:formatCode>#\ ##0\ "€"</c:formatCode>
                <c:ptCount val="8"/>
                <c:pt idx="0" formatCode="_(&quot;€&quot;* #,##0.00_);_(&quot;€&quot;* \(#,##0.00\);_(&quot;€&quot;* &quot;-&quot;??_);_(@_)">
                  <c:v>49850.75</c:v>
                </c:pt>
                <c:pt idx="1">
                  <c:v>50489.039999999994</c:v>
                </c:pt>
                <c:pt idx="7">
                  <c:v>100339.79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C-4337-AB23-E6A2CEED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40752"/>
        <c:axId val="1"/>
      </c:barChart>
      <c:catAx>
        <c:axId val="1792407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9240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'Bilan financier'!$B$39</c:f>
              <c:strCache>
                <c:ptCount val="1"/>
                <c:pt idx="0">
                  <c:v>Dépense annuelle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'Bilan financier'!$A$40:$A$42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'Bilan financier'!$B$40:$B$42</c:f>
              <c:numCache>
                <c:formatCode>#\ ##0\ "€"</c:formatCode>
                <c:ptCount val="3"/>
                <c:pt idx="0">
                  <c:v>100339.79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C-45A9-81AE-6390CC39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60847208"/>
        <c:axId val="560847536"/>
      </c:barChart>
      <c:lineChart>
        <c:grouping val="standard"/>
        <c:varyColors val="0"/>
        <c:ser>
          <c:idx val="1"/>
          <c:order val="1"/>
          <c:tx>
            <c:strRef>
              <c:f>'Bilan financier'!$C$39</c:f>
              <c:strCache>
                <c:ptCount val="1"/>
                <c:pt idx="0">
                  <c:v>Cumul de dépenses (€)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'Bilan financier'!$A$40:$A$42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'Bilan financier'!$C$40:$C$42</c:f>
              <c:numCache>
                <c:formatCode>#\ ##0\ "€"</c:formatCode>
                <c:ptCount val="3"/>
                <c:pt idx="0">
                  <c:v>100339.79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9-4271-A64E-4329C1DF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847208"/>
        <c:axId val="560847536"/>
      </c:lineChart>
      <c:catAx>
        <c:axId val="56084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47536"/>
        <c:crosses val="autoZero"/>
        <c:auto val="1"/>
        <c:lblAlgn val="ctr"/>
        <c:lblOffset val="100"/>
        <c:noMultiLvlLbl val="0"/>
      </c:catAx>
      <c:valAx>
        <c:axId val="56084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4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38100</xdr:rowOff>
    </xdr:from>
    <xdr:to>
      <xdr:col>2</xdr:col>
      <xdr:colOff>390525</xdr:colOff>
      <xdr:row>36</xdr:row>
      <xdr:rowOff>95250</xdr:rowOff>
    </xdr:to>
    <xdr:graphicFrame macro="">
      <xdr:nvGraphicFramePr>
        <xdr:cNvPr id="2287641" name="Graphique 1">
          <a:extLst>
            <a:ext uri="{FF2B5EF4-FFF2-40B4-BE49-F238E27FC236}">
              <a16:creationId xmlns:a16="http://schemas.microsoft.com/office/drawing/2014/main" id="{00000000-0008-0000-0200-000019E8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406400</xdr:colOff>
      <xdr:row>54</xdr:row>
      <xdr:rowOff>121708</xdr:rowOff>
    </xdr:from>
    <xdr:to>
      <xdr:col>9</xdr:col>
      <xdr:colOff>635000</xdr:colOff>
      <xdr:row>73</xdr:row>
      <xdr:rowOff>55033</xdr:rowOff>
    </xdr:to>
    <xdr:graphicFrame macro="">
      <xdr:nvGraphicFramePr>
        <xdr:cNvPr id="2287642" name="Graphique 4">
          <a:extLst>
            <a:ext uri="{FF2B5EF4-FFF2-40B4-BE49-F238E27FC236}">
              <a16:creationId xmlns:a16="http://schemas.microsoft.com/office/drawing/2014/main" id="{00000000-0008-0000-0200-00001AE8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74</xdr:row>
      <xdr:rowOff>133350</xdr:rowOff>
    </xdr:from>
    <xdr:to>
      <xdr:col>8</xdr:col>
      <xdr:colOff>180975</xdr:colOff>
      <xdr:row>95</xdr:row>
      <xdr:rowOff>57150</xdr:rowOff>
    </xdr:to>
    <xdr:graphicFrame macro="">
      <xdr:nvGraphicFramePr>
        <xdr:cNvPr id="2287643" name="Graphique 5">
          <a:extLst>
            <a:ext uri="{FF2B5EF4-FFF2-40B4-BE49-F238E27FC236}">
              <a16:creationId xmlns:a16="http://schemas.microsoft.com/office/drawing/2014/main" id="{00000000-0008-0000-0200-00001BE8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742950</xdr:colOff>
      <xdr:row>11</xdr:row>
      <xdr:rowOff>26670</xdr:rowOff>
    </xdr:from>
    <xdr:to>
      <xdr:col>11</xdr:col>
      <xdr:colOff>1614593</xdr:colOff>
      <xdr:row>34</xdr:row>
      <xdr:rowOff>76200</xdr:rowOff>
    </xdr:to>
    <xdr:graphicFrame macro="">
      <xdr:nvGraphicFramePr>
        <xdr:cNvPr id="2287644" name="Graphique 1">
          <a:extLst>
            <a:ext uri="{FF2B5EF4-FFF2-40B4-BE49-F238E27FC236}">
              <a16:creationId xmlns:a16="http://schemas.microsoft.com/office/drawing/2014/main" id="{00000000-0008-0000-0200-00001CE8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1013460</xdr:colOff>
      <xdr:row>37</xdr:row>
      <xdr:rowOff>179070</xdr:rowOff>
    </xdr:from>
    <xdr:to>
      <xdr:col>8</xdr:col>
      <xdr:colOff>815340</xdr:colOff>
      <xdr:row>52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F7B9AD-BB11-4418-B7B6-AA4258D9E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opLeftCell="A5" zoomScale="80" zoomScaleNormal="80" workbookViewId="0">
      <selection activeCell="K11" sqref="K11"/>
    </sheetView>
  </sheetViews>
  <sheetFormatPr baseColWidth="10" defaultRowHeight="14.4" x14ac:dyDescent="0.3"/>
  <cols>
    <col min="1" max="1" width="8.44140625" customWidth="1"/>
    <col min="2" max="2" width="8" customWidth="1"/>
    <col min="3" max="3" width="25" style="1" customWidth="1"/>
    <col min="4" max="4" width="14.109375" style="2" customWidth="1"/>
    <col min="5" max="5" width="14.6640625" style="2" bestFit="1" customWidth="1"/>
    <col min="6" max="6" width="11.33203125" style="3" bestFit="1" customWidth="1"/>
    <col min="7" max="7" width="12.33203125" style="3" customWidth="1"/>
    <col min="8" max="8" width="10.33203125" customWidth="1"/>
    <col min="9" max="9" width="7.33203125" customWidth="1"/>
    <col min="10" max="10" width="12.88671875" style="10" bestFit="1" customWidth="1"/>
    <col min="11" max="11" width="15.21875" customWidth="1"/>
    <col min="12" max="12" width="14.33203125" style="10" bestFit="1" customWidth="1"/>
    <col min="13" max="13" width="13.21875" style="14" customWidth="1"/>
    <col min="14" max="14" width="12.88671875" style="10" bestFit="1" customWidth="1"/>
    <col min="15" max="15" width="14" customWidth="1"/>
    <col min="16" max="16" width="12.44140625" bestFit="1" customWidth="1"/>
    <col min="17" max="17" width="13.6640625" customWidth="1"/>
    <col min="18" max="18" width="11.44140625" bestFit="1" customWidth="1"/>
    <col min="19" max="19" width="13.77734375" customWidth="1"/>
    <col min="20" max="20" width="11.44140625" bestFit="1" customWidth="1"/>
    <col min="21" max="21" width="13.77734375" customWidth="1"/>
    <col min="22" max="22" width="11.44140625" bestFit="1" customWidth="1"/>
    <col min="23" max="23" width="14.109375" customWidth="1"/>
    <col min="24" max="24" width="12.44140625" bestFit="1" customWidth="1"/>
    <col min="25" max="25" width="14.109375" customWidth="1"/>
    <col min="26" max="26" width="11.44140625" bestFit="1" customWidth="1"/>
    <col min="27" max="27" width="24.88671875" customWidth="1"/>
    <col min="28" max="28" width="34.5546875" customWidth="1"/>
    <col min="29" max="29" width="19.5546875" bestFit="1" customWidth="1"/>
    <col min="30" max="30" width="12.88671875" style="17" bestFit="1" customWidth="1"/>
  </cols>
  <sheetData>
    <row r="1" spans="1:31" ht="23.4" x14ac:dyDescent="0.45">
      <c r="A1" s="190" t="s">
        <v>213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2" spans="1:31" ht="1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/>
      <c r="L2"/>
      <c r="M2"/>
      <c r="N2"/>
    </row>
    <row r="3" spans="1:31" ht="15" customHeight="1" x14ac:dyDescent="0.45">
      <c r="A3" s="9"/>
      <c r="B3" s="9"/>
      <c r="C3" s="11"/>
      <c r="D3" s="11"/>
      <c r="E3" s="11"/>
      <c r="F3" s="11"/>
      <c r="G3" s="11"/>
      <c r="H3" s="11"/>
      <c r="I3" s="11"/>
      <c r="M3"/>
      <c r="N3"/>
      <c r="T3" s="6"/>
      <c r="U3" s="180"/>
      <c r="V3" s="180"/>
      <c r="W3" s="180"/>
      <c r="X3" s="180"/>
      <c r="Y3" s="180"/>
      <c r="Z3" s="180"/>
      <c r="AA3" s="173"/>
      <c r="AB3" s="173"/>
    </row>
    <row r="4" spans="1:31" ht="15" customHeight="1" x14ac:dyDescent="0.45">
      <c r="A4" s="13"/>
      <c r="B4" s="9" t="s">
        <v>80</v>
      </c>
      <c r="C4" s="11"/>
      <c r="D4" s="11"/>
      <c r="E4" s="11"/>
      <c r="F4" s="11"/>
      <c r="G4" s="11"/>
      <c r="H4" s="11"/>
      <c r="I4" s="11"/>
      <c r="J4"/>
      <c r="M4"/>
      <c r="N4"/>
    </row>
    <row r="5" spans="1:31" ht="16.5" customHeight="1" x14ac:dyDescent="0.45">
      <c r="A5" s="12"/>
      <c r="B5" s="9" t="s">
        <v>51</v>
      </c>
      <c r="C5" s="11"/>
      <c r="D5" s="11"/>
      <c r="E5" s="11"/>
      <c r="F5" s="11"/>
      <c r="G5" s="11"/>
      <c r="H5" s="11"/>
      <c r="I5" s="11"/>
      <c r="J5"/>
      <c r="M5" s="17"/>
      <c r="N5"/>
    </row>
    <row r="6" spans="1:31" ht="16.5" customHeight="1" x14ac:dyDescent="0.45">
      <c r="A6" s="19"/>
      <c r="B6" s="9" t="s">
        <v>31</v>
      </c>
      <c r="C6" s="11"/>
      <c r="D6" s="11"/>
      <c r="E6" s="11"/>
      <c r="F6" s="11"/>
      <c r="G6" s="11"/>
      <c r="H6" s="11"/>
      <c r="I6" s="11"/>
      <c r="J6"/>
      <c r="M6"/>
      <c r="N6"/>
    </row>
    <row r="7" spans="1:31" ht="16.5" customHeight="1" x14ac:dyDescent="0.45">
      <c r="A7" s="11"/>
      <c r="B7" s="11"/>
      <c r="C7" s="11"/>
      <c r="D7" s="11"/>
      <c r="E7" s="11"/>
      <c r="F7" s="11"/>
      <c r="G7" s="11"/>
      <c r="H7" s="11"/>
      <c r="I7" s="11"/>
      <c r="J7"/>
      <c r="K7" s="9"/>
      <c r="L7" s="9"/>
      <c r="M7"/>
      <c r="N7"/>
    </row>
    <row r="8" spans="1:31" ht="18" x14ac:dyDescent="0.35">
      <c r="A8" s="193" t="s">
        <v>13</v>
      </c>
      <c r="B8" s="193"/>
      <c r="C8" s="193"/>
      <c r="D8" s="193"/>
      <c r="E8" s="193"/>
      <c r="F8" s="193"/>
      <c r="G8" s="193"/>
      <c r="H8" s="191" t="s">
        <v>29</v>
      </c>
      <c r="I8" s="191"/>
      <c r="J8" s="19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72"/>
      <c r="AB8" s="172"/>
      <c r="AC8" s="133" t="s">
        <v>21</v>
      </c>
    </row>
    <row r="9" spans="1:31" ht="18.75" customHeight="1" x14ac:dyDescent="0.3">
      <c r="A9" s="181" t="s">
        <v>0</v>
      </c>
      <c r="B9" s="181" t="s">
        <v>1</v>
      </c>
      <c r="C9" s="187" t="s">
        <v>2</v>
      </c>
      <c r="D9" s="181" t="s">
        <v>3</v>
      </c>
      <c r="E9" s="181" t="s">
        <v>25</v>
      </c>
      <c r="F9" s="186" t="s">
        <v>12</v>
      </c>
      <c r="G9" s="186" t="s">
        <v>11</v>
      </c>
      <c r="H9" s="181" t="s">
        <v>22</v>
      </c>
      <c r="I9" s="187" t="s">
        <v>33</v>
      </c>
      <c r="J9" s="187" t="s">
        <v>50</v>
      </c>
      <c r="K9" s="181" t="s">
        <v>56</v>
      </c>
      <c r="L9" s="181"/>
      <c r="M9" s="181"/>
      <c r="N9" s="181"/>
      <c r="O9" s="181" t="s">
        <v>28</v>
      </c>
      <c r="P9" s="181"/>
      <c r="Q9" s="181"/>
      <c r="R9" s="181"/>
      <c r="S9" s="181" t="s">
        <v>18</v>
      </c>
      <c r="T9" s="181"/>
      <c r="U9" s="181"/>
      <c r="V9" s="181"/>
      <c r="W9" s="181" t="s">
        <v>52</v>
      </c>
      <c r="X9" s="181"/>
      <c r="Y9" s="181"/>
      <c r="Z9" s="181"/>
      <c r="AA9" s="188" t="s">
        <v>218</v>
      </c>
      <c r="AB9" s="188" t="s">
        <v>219</v>
      </c>
      <c r="AC9" s="187" t="s">
        <v>49</v>
      </c>
      <c r="AD9" s="106"/>
    </row>
    <row r="10" spans="1:31" ht="27.75" customHeight="1" x14ac:dyDescent="0.3">
      <c r="A10" s="181"/>
      <c r="B10" s="181"/>
      <c r="C10" s="187"/>
      <c r="D10" s="181"/>
      <c r="E10" s="181"/>
      <c r="F10" s="186"/>
      <c r="G10" s="186"/>
      <c r="H10" s="181"/>
      <c r="I10" s="187"/>
      <c r="J10" s="181"/>
      <c r="K10" s="183" t="s">
        <v>27</v>
      </c>
      <c r="L10" s="183"/>
      <c r="M10" s="183" t="s">
        <v>30</v>
      </c>
      <c r="N10" s="183"/>
      <c r="O10" s="183" t="s">
        <v>27</v>
      </c>
      <c r="P10" s="183"/>
      <c r="Q10" s="183" t="s">
        <v>30</v>
      </c>
      <c r="R10" s="183"/>
      <c r="S10" s="183" t="s">
        <v>27</v>
      </c>
      <c r="T10" s="183"/>
      <c r="U10" s="183" t="s">
        <v>30</v>
      </c>
      <c r="V10" s="183"/>
      <c r="W10" s="183" t="s">
        <v>27</v>
      </c>
      <c r="X10" s="183"/>
      <c r="Y10" s="183" t="s">
        <v>30</v>
      </c>
      <c r="Z10" s="183"/>
      <c r="AA10" s="189"/>
      <c r="AB10" s="189"/>
      <c r="AC10" s="181"/>
      <c r="AD10" s="106"/>
    </row>
    <row r="11" spans="1:31" ht="135" customHeight="1" x14ac:dyDescent="0.3">
      <c r="A11" s="130" t="s">
        <v>4</v>
      </c>
      <c r="B11" s="86" t="s">
        <v>93</v>
      </c>
      <c r="C11" s="84" t="s">
        <v>128</v>
      </c>
      <c r="D11" s="85" t="s">
        <v>5</v>
      </c>
      <c r="E11" s="101" t="s">
        <v>191</v>
      </c>
      <c r="F11" s="107">
        <v>154000</v>
      </c>
      <c r="G11" s="107">
        <v>154000</v>
      </c>
      <c r="H11" s="88" t="s">
        <v>92</v>
      </c>
      <c r="I11" s="88" t="s">
        <v>34</v>
      </c>
      <c r="J11" s="58">
        <f>'0.1'!J15</f>
        <v>49850.75</v>
      </c>
      <c r="K11" s="102">
        <f>+'0.1'!D15</f>
        <v>44371</v>
      </c>
      <c r="L11" s="156">
        <f>+'0.1'!D16</f>
        <v>19050</v>
      </c>
      <c r="M11" s="102">
        <f>'0.1'!D23</f>
        <v>44540</v>
      </c>
      <c r="N11" s="156">
        <f>'0.1'!D20+'0.1'!D24</f>
        <v>13686.42</v>
      </c>
      <c r="O11" s="102">
        <f>'0.1'!E15</f>
        <v>44347</v>
      </c>
      <c r="P11" s="156">
        <f>'0.1'!E16</f>
        <v>15013</v>
      </c>
      <c r="Q11" s="102">
        <f>'0.1'!E19</f>
        <v>44413</v>
      </c>
      <c r="R11" s="156">
        <f>'0.1'!E18</f>
        <v>4503.8999999999996</v>
      </c>
      <c r="S11" s="102"/>
      <c r="T11" s="156">
        <f>+'0.1'!L16</f>
        <v>0</v>
      </c>
      <c r="U11" s="102"/>
      <c r="V11" s="156">
        <f>+'0.1'!N16</f>
        <v>0</v>
      </c>
      <c r="W11" s="102"/>
      <c r="X11" s="156">
        <f>+'0.1'!P16</f>
        <v>0</v>
      </c>
      <c r="Y11" s="102"/>
      <c r="Z11" s="156">
        <f>+'0.1'!R16</f>
        <v>0</v>
      </c>
      <c r="AA11" s="156"/>
      <c r="AB11" s="156"/>
      <c r="AC11" s="103">
        <f t="shared" ref="AC11:AC21" si="0">N11+R11+V11+Z11</f>
        <v>18190.32</v>
      </c>
      <c r="AE11" s="17">
        <f>J11-AC11</f>
        <v>31660.43</v>
      </c>
    </row>
    <row r="12" spans="1:31" ht="40.799999999999997" customHeight="1" x14ac:dyDescent="0.3">
      <c r="A12" s="182" t="s">
        <v>23</v>
      </c>
      <c r="B12" s="86" t="s">
        <v>94</v>
      </c>
      <c r="C12" s="84" t="s">
        <v>129</v>
      </c>
      <c r="D12" s="85" t="s">
        <v>5</v>
      </c>
      <c r="E12" s="101" t="s">
        <v>26</v>
      </c>
      <c r="F12" s="107">
        <v>15000</v>
      </c>
      <c r="G12" s="107">
        <v>18000</v>
      </c>
      <c r="H12" s="88" t="s">
        <v>114</v>
      </c>
      <c r="I12" s="88" t="s">
        <v>34</v>
      </c>
      <c r="J12" s="61">
        <f>'1.1'!H19</f>
        <v>3398.64</v>
      </c>
      <c r="K12" s="59">
        <f>'1.1'!D13</f>
        <v>44439</v>
      </c>
      <c r="L12" s="157">
        <f>'1.1'!D14</f>
        <v>9000</v>
      </c>
      <c r="M12" s="59">
        <f>'1.1'!D17</f>
        <v>44546</v>
      </c>
      <c r="N12" s="157">
        <f>'1.1'!D18</f>
        <v>2700</v>
      </c>
      <c r="O12" s="52"/>
      <c r="P12" s="157"/>
      <c r="Q12" s="52"/>
      <c r="R12" s="157"/>
      <c r="S12" s="52"/>
      <c r="T12" s="157"/>
      <c r="U12" s="52"/>
      <c r="V12" s="157"/>
      <c r="W12" s="52"/>
      <c r="X12" s="157"/>
      <c r="Y12" s="52"/>
      <c r="Z12" s="157"/>
      <c r="AA12" s="157"/>
      <c r="AB12" s="157"/>
      <c r="AC12" s="103">
        <f t="shared" si="0"/>
        <v>2700</v>
      </c>
      <c r="AE12" s="17">
        <f t="shared" ref="AE12:AE16" si="1">J12-AC12</f>
        <v>698.63999999999987</v>
      </c>
    </row>
    <row r="13" spans="1:31" ht="63" customHeight="1" x14ac:dyDescent="0.3">
      <c r="A13" s="182"/>
      <c r="B13" s="86" t="s">
        <v>98</v>
      </c>
      <c r="C13" s="84" t="s">
        <v>130</v>
      </c>
      <c r="D13" s="85" t="s">
        <v>135</v>
      </c>
      <c r="E13" s="101" t="s">
        <v>152</v>
      </c>
      <c r="F13" s="107">
        <v>20000</v>
      </c>
      <c r="G13" s="107">
        <v>24000</v>
      </c>
      <c r="H13" s="95" t="s">
        <v>92</v>
      </c>
      <c r="I13" s="95" t="s">
        <v>34</v>
      </c>
      <c r="J13" s="61">
        <f>'1.2'!H19</f>
        <v>1257.2</v>
      </c>
      <c r="K13" s="59">
        <f>'1.2'!D13</f>
        <v>44440</v>
      </c>
      <c r="L13" s="157">
        <f>'1.2'!D14</f>
        <v>12000</v>
      </c>
      <c r="M13" s="59"/>
      <c r="N13" s="157"/>
      <c r="O13" s="52"/>
      <c r="P13" s="157"/>
      <c r="Q13" s="52"/>
      <c r="R13" s="157"/>
      <c r="S13" s="52"/>
      <c r="T13" s="157"/>
      <c r="U13" s="52"/>
      <c r="V13" s="157"/>
      <c r="W13" s="52"/>
      <c r="X13" s="157"/>
      <c r="Y13" s="52"/>
      <c r="Z13" s="157"/>
      <c r="AA13" s="157"/>
      <c r="AB13" s="157"/>
      <c r="AC13" s="103">
        <f t="shared" si="0"/>
        <v>0</v>
      </c>
      <c r="AE13" s="17">
        <f t="shared" si="1"/>
        <v>1257.2</v>
      </c>
    </row>
    <row r="14" spans="1:31" ht="60" customHeight="1" x14ac:dyDescent="0.3">
      <c r="A14" s="182"/>
      <c r="B14" s="86" t="s">
        <v>99</v>
      </c>
      <c r="C14" s="87" t="s">
        <v>131</v>
      </c>
      <c r="D14" s="91" t="s">
        <v>5</v>
      </c>
      <c r="E14" s="101" t="s">
        <v>100</v>
      </c>
      <c r="F14" s="107">
        <v>2500</v>
      </c>
      <c r="G14" s="107">
        <v>3000</v>
      </c>
      <c r="H14" s="95" t="s">
        <v>92</v>
      </c>
      <c r="I14" s="88" t="s">
        <v>34</v>
      </c>
      <c r="J14" s="61">
        <f>'1.3'!H16</f>
        <v>0</v>
      </c>
      <c r="K14" s="59">
        <f>'1.3'!D13</f>
        <v>44440</v>
      </c>
      <c r="L14" s="157">
        <f>'1.3'!D14</f>
        <v>1500</v>
      </c>
      <c r="M14" s="59"/>
      <c r="N14" s="157"/>
      <c r="O14" s="52"/>
      <c r="P14" s="157"/>
      <c r="Q14" s="52"/>
      <c r="R14" s="157"/>
      <c r="S14" s="52"/>
      <c r="T14" s="157"/>
      <c r="U14" s="52"/>
      <c r="V14" s="157"/>
      <c r="W14" s="52"/>
      <c r="X14" s="157"/>
      <c r="Y14" s="52"/>
      <c r="Z14" s="157"/>
      <c r="AA14" s="157"/>
      <c r="AB14" s="157"/>
      <c r="AC14" s="103">
        <f t="shared" si="0"/>
        <v>0</v>
      </c>
      <c r="AE14" s="17">
        <f t="shared" si="1"/>
        <v>0</v>
      </c>
    </row>
    <row r="15" spans="1:31" ht="43.2" x14ac:dyDescent="0.3">
      <c r="A15" s="182"/>
      <c r="B15" s="86" t="s">
        <v>106</v>
      </c>
      <c r="C15" s="87" t="s">
        <v>132</v>
      </c>
      <c r="D15" s="85" t="s">
        <v>107</v>
      </c>
      <c r="E15" s="101" t="s">
        <v>108</v>
      </c>
      <c r="F15" s="107">
        <v>9500</v>
      </c>
      <c r="G15" s="107">
        <v>11400</v>
      </c>
      <c r="H15" s="95" t="s">
        <v>92</v>
      </c>
      <c r="I15" s="88" t="s">
        <v>34</v>
      </c>
      <c r="J15" s="61">
        <f>'1.4'!H23:K23</f>
        <v>0</v>
      </c>
      <c r="K15" s="59"/>
      <c r="L15" s="157"/>
      <c r="M15" s="59"/>
      <c r="N15" s="157"/>
      <c r="O15" s="52"/>
      <c r="P15" s="157"/>
      <c r="Q15" s="52"/>
      <c r="R15" s="157"/>
      <c r="S15" s="52"/>
      <c r="T15" s="157"/>
      <c r="U15" s="52"/>
      <c r="V15" s="157"/>
      <c r="W15" s="52"/>
      <c r="X15" s="157"/>
      <c r="Y15" s="52"/>
      <c r="Z15" s="157"/>
      <c r="AA15" s="157"/>
      <c r="AB15" s="157"/>
      <c r="AC15" s="103">
        <f t="shared" si="0"/>
        <v>0</v>
      </c>
      <c r="AE15" s="17">
        <f t="shared" si="1"/>
        <v>0</v>
      </c>
    </row>
    <row r="16" spans="1:31" ht="56.25" customHeight="1" x14ac:dyDescent="0.3">
      <c r="A16" s="182"/>
      <c r="B16" s="93" t="s">
        <v>111</v>
      </c>
      <c r="C16" s="94" t="s">
        <v>133</v>
      </c>
      <c r="D16" s="91" t="s">
        <v>5</v>
      </c>
      <c r="E16" s="104" t="s">
        <v>151</v>
      </c>
      <c r="F16" s="107">
        <v>200000</v>
      </c>
      <c r="G16" s="107">
        <v>240000</v>
      </c>
      <c r="H16" s="95" t="s">
        <v>114</v>
      </c>
      <c r="I16" s="95" t="s">
        <v>34</v>
      </c>
      <c r="J16" s="58">
        <f>'1.5'!I20</f>
        <v>45833.2</v>
      </c>
      <c r="K16" s="162">
        <f>'1.5'!D13</f>
        <v>44399</v>
      </c>
      <c r="L16" s="159">
        <f>'1.5'!D14</f>
        <v>120000</v>
      </c>
      <c r="M16" s="52">
        <f>'1.5'!D17</f>
        <v>44441</v>
      </c>
      <c r="N16" s="159">
        <f>'1.5'!D18</f>
        <v>36000</v>
      </c>
      <c r="O16" s="52"/>
      <c r="P16" s="159"/>
      <c r="Q16" s="52"/>
      <c r="R16" s="159"/>
      <c r="S16" s="52"/>
      <c r="T16" s="159"/>
      <c r="U16" s="52"/>
      <c r="V16" s="159"/>
      <c r="W16" s="52">
        <f>'1.5'!E13</f>
        <v>44400</v>
      </c>
      <c r="X16" s="159">
        <f>'1.5'!E14</f>
        <v>48000</v>
      </c>
      <c r="Y16" s="52"/>
      <c r="Z16" s="158"/>
      <c r="AA16" s="158"/>
      <c r="AB16" s="158"/>
      <c r="AC16" s="103">
        <f t="shared" si="0"/>
        <v>36000</v>
      </c>
      <c r="AE16" s="17">
        <f t="shared" si="1"/>
        <v>9833.1999999999971</v>
      </c>
    </row>
    <row r="17" spans="1:30" ht="106.5" customHeight="1" x14ac:dyDescent="0.3">
      <c r="A17" s="182"/>
      <c r="B17" s="86" t="s">
        <v>112</v>
      </c>
      <c r="C17" s="84" t="s">
        <v>134</v>
      </c>
      <c r="D17" s="91" t="s">
        <v>135</v>
      </c>
      <c r="E17" s="101" t="s">
        <v>150</v>
      </c>
      <c r="F17" s="107">
        <v>100000</v>
      </c>
      <c r="G17" s="107">
        <v>120000</v>
      </c>
      <c r="H17" s="95" t="s">
        <v>95</v>
      </c>
      <c r="I17" s="95" t="s">
        <v>34</v>
      </c>
      <c r="J17" s="61">
        <f>'1.6'!I20</f>
        <v>0</v>
      </c>
      <c r="K17" s="52"/>
      <c r="L17" s="159"/>
      <c r="M17" s="52"/>
      <c r="N17" s="159"/>
      <c r="O17" s="52"/>
      <c r="P17" s="159"/>
      <c r="Q17" s="52"/>
      <c r="R17" s="159"/>
      <c r="S17" s="52"/>
      <c r="T17" s="159"/>
      <c r="U17" s="52"/>
      <c r="V17" s="159"/>
      <c r="W17" s="52"/>
      <c r="X17" s="159"/>
      <c r="Y17" s="52"/>
      <c r="Z17" s="159"/>
      <c r="AA17" s="159"/>
      <c r="AB17" s="159"/>
      <c r="AC17" s="103">
        <f t="shared" si="0"/>
        <v>0</v>
      </c>
    </row>
    <row r="18" spans="1:30" ht="43.2" x14ac:dyDescent="0.3">
      <c r="A18" s="182"/>
      <c r="B18" s="86" t="s">
        <v>115</v>
      </c>
      <c r="C18" s="87" t="s">
        <v>136</v>
      </c>
      <c r="D18" s="91" t="s">
        <v>135</v>
      </c>
      <c r="E18" s="101" t="s">
        <v>149</v>
      </c>
      <c r="F18" s="107">
        <v>3000</v>
      </c>
      <c r="G18" s="107">
        <v>3600</v>
      </c>
      <c r="H18" s="95" t="s">
        <v>95</v>
      </c>
      <c r="I18" s="95" t="s">
        <v>34</v>
      </c>
      <c r="J18" s="61">
        <f>'1.7'!I20</f>
        <v>0</v>
      </c>
      <c r="K18" s="52"/>
      <c r="L18" s="159"/>
      <c r="M18" s="52"/>
      <c r="N18" s="159"/>
      <c r="O18" s="52"/>
      <c r="P18" s="159"/>
      <c r="Q18" s="52"/>
      <c r="R18" s="159"/>
      <c r="S18" s="52"/>
      <c r="T18" s="159"/>
      <c r="U18" s="52"/>
      <c r="V18" s="159"/>
      <c r="W18" s="52"/>
      <c r="X18" s="159"/>
      <c r="Y18" s="52"/>
      <c r="Z18" s="159"/>
      <c r="AA18" s="159"/>
      <c r="AB18" s="159"/>
      <c r="AC18" s="103">
        <f t="shared" si="0"/>
        <v>0</v>
      </c>
    </row>
    <row r="19" spans="1:30" ht="70.5" customHeight="1" x14ac:dyDescent="0.3">
      <c r="A19" s="135" t="s">
        <v>6</v>
      </c>
      <c r="B19" s="136" t="s">
        <v>116</v>
      </c>
      <c r="C19" s="137" t="s">
        <v>137</v>
      </c>
      <c r="D19" s="137" t="s">
        <v>141</v>
      </c>
      <c r="E19" s="138" t="s">
        <v>146</v>
      </c>
      <c r="F19" s="139"/>
      <c r="G19" s="139"/>
      <c r="H19" s="140" t="s">
        <v>92</v>
      </c>
      <c r="I19" s="140"/>
      <c r="J19" s="141"/>
      <c r="K19" s="142"/>
      <c r="L19" s="160"/>
      <c r="M19" s="142"/>
      <c r="N19" s="160"/>
      <c r="O19" s="142"/>
      <c r="P19" s="160"/>
      <c r="Q19" s="142"/>
      <c r="R19" s="160"/>
      <c r="S19" s="142"/>
      <c r="T19" s="160"/>
      <c r="U19" s="142"/>
      <c r="V19" s="160"/>
      <c r="W19" s="142"/>
      <c r="X19" s="160"/>
      <c r="Y19" s="142"/>
      <c r="Z19" s="160"/>
      <c r="AA19" s="160"/>
      <c r="AB19" s="160"/>
      <c r="AC19" s="143">
        <f t="shared" si="0"/>
        <v>0</v>
      </c>
    </row>
    <row r="20" spans="1:30" ht="78.75" customHeight="1" x14ac:dyDescent="0.3">
      <c r="A20" s="135" t="s">
        <v>7</v>
      </c>
      <c r="B20" s="136" t="s">
        <v>118</v>
      </c>
      <c r="C20" s="137" t="s">
        <v>138</v>
      </c>
      <c r="D20" s="137" t="s">
        <v>5</v>
      </c>
      <c r="E20" s="138" t="s">
        <v>148</v>
      </c>
      <c r="F20" s="139"/>
      <c r="G20" s="139"/>
      <c r="H20" s="140" t="s">
        <v>92</v>
      </c>
      <c r="I20" s="140"/>
      <c r="J20" s="141"/>
      <c r="K20" s="142"/>
      <c r="L20" s="160"/>
      <c r="M20" s="142"/>
      <c r="N20" s="160"/>
      <c r="O20" s="142"/>
      <c r="P20" s="160"/>
      <c r="Q20" s="142"/>
      <c r="R20" s="160"/>
      <c r="S20" s="142"/>
      <c r="T20" s="160"/>
      <c r="U20" s="142"/>
      <c r="V20" s="160"/>
      <c r="W20" s="142"/>
      <c r="X20" s="160"/>
      <c r="Y20" s="142"/>
      <c r="Z20" s="160"/>
      <c r="AA20" s="160"/>
      <c r="AB20" s="160"/>
      <c r="AC20" s="143">
        <f t="shared" si="0"/>
        <v>0</v>
      </c>
    </row>
    <row r="21" spans="1:30" ht="106.95" customHeight="1" x14ac:dyDescent="0.3">
      <c r="A21" s="184" t="s">
        <v>8</v>
      </c>
      <c r="B21" s="136" t="s">
        <v>119</v>
      </c>
      <c r="C21" s="137" t="s">
        <v>139</v>
      </c>
      <c r="D21" s="137" t="s">
        <v>5</v>
      </c>
      <c r="E21" s="138" t="s">
        <v>148</v>
      </c>
      <c r="F21" s="139"/>
      <c r="G21" s="139"/>
      <c r="H21" s="140" t="s">
        <v>92</v>
      </c>
      <c r="I21" s="140"/>
      <c r="J21" s="141"/>
      <c r="K21" s="144"/>
      <c r="L21" s="161"/>
      <c r="M21" s="144"/>
      <c r="N21" s="161"/>
      <c r="O21" s="142"/>
      <c r="P21" s="161"/>
      <c r="Q21" s="142"/>
      <c r="R21" s="161"/>
      <c r="S21" s="142"/>
      <c r="T21" s="161"/>
      <c r="U21" s="142"/>
      <c r="V21" s="161"/>
      <c r="W21" s="142"/>
      <c r="X21" s="161"/>
      <c r="Y21" s="142"/>
      <c r="Z21" s="161"/>
      <c r="AA21" s="161"/>
      <c r="AB21" s="161"/>
      <c r="AC21" s="143">
        <f t="shared" si="0"/>
        <v>0</v>
      </c>
    </row>
    <row r="22" spans="1:30" ht="106.95" customHeight="1" x14ac:dyDescent="0.3">
      <c r="A22" s="185"/>
      <c r="B22" s="136" t="s">
        <v>142</v>
      </c>
      <c r="C22" s="137" t="s">
        <v>143</v>
      </c>
      <c r="D22" s="137"/>
      <c r="E22" s="138" t="s">
        <v>146</v>
      </c>
      <c r="F22" s="139"/>
      <c r="G22" s="139"/>
      <c r="H22" s="140">
        <v>2021</v>
      </c>
      <c r="I22" s="140"/>
      <c r="J22" s="141"/>
      <c r="K22" s="144"/>
      <c r="L22" s="161"/>
      <c r="M22" s="144"/>
      <c r="N22" s="161"/>
      <c r="O22" s="142"/>
      <c r="P22" s="161"/>
      <c r="Q22" s="142"/>
      <c r="R22" s="161"/>
      <c r="S22" s="142"/>
      <c r="T22" s="161"/>
      <c r="U22" s="142"/>
      <c r="V22" s="161"/>
      <c r="W22" s="142"/>
      <c r="X22" s="161"/>
      <c r="Y22" s="142"/>
      <c r="Z22" s="161"/>
      <c r="AA22" s="161"/>
      <c r="AB22" s="161"/>
      <c r="AC22" s="143"/>
    </row>
    <row r="23" spans="1:30" ht="30" customHeight="1" x14ac:dyDescent="0.3">
      <c r="A23" s="135" t="s">
        <v>9</v>
      </c>
      <c r="B23" s="136" t="s">
        <v>120</v>
      </c>
      <c r="C23" s="137" t="s">
        <v>140</v>
      </c>
      <c r="D23" s="137" t="s">
        <v>5</v>
      </c>
      <c r="E23" s="138" t="s">
        <v>147</v>
      </c>
      <c r="F23" s="139"/>
      <c r="G23" s="139"/>
      <c r="H23" s="140" t="s">
        <v>114</v>
      </c>
      <c r="I23" s="140"/>
      <c r="J23" s="141"/>
      <c r="K23" s="144"/>
      <c r="L23" s="161"/>
      <c r="M23" s="145"/>
      <c r="N23" s="161"/>
      <c r="O23" s="142"/>
      <c r="P23" s="161"/>
      <c r="Q23" s="142"/>
      <c r="R23" s="161"/>
      <c r="S23" s="142"/>
      <c r="T23" s="161"/>
      <c r="U23" s="142"/>
      <c r="V23" s="161"/>
      <c r="W23" s="142"/>
      <c r="X23" s="161"/>
      <c r="Y23" s="142"/>
      <c r="Z23" s="161"/>
      <c r="AA23" s="161"/>
      <c r="AB23" s="161"/>
      <c r="AC23" s="143">
        <f>N23+R23+V23+Z23</f>
        <v>0</v>
      </c>
    </row>
    <row r="24" spans="1:30" ht="75" customHeight="1" x14ac:dyDescent="0.3">
      <c r="A24" s="135" t="s">
        <v>10</v>
      </c>
      <c r="B24" s="136" t="s">
        <v>121</v>
      </c>
      <c r="C24" s="137" t="s">
        <v>144</v>
      </c>
      <c r="D24" s="146" t="s">
        <v>145</v>
      </c>
      <c r="E24" s="138" t="s">
        <v>146</v>
      </c>
      <c r="F24" s="139"/>
      <c r="G24" s="139"/>
      <c r="H24" s="140" t="s">
        <v>114</v>
      </c>
      <c r="I24" s="140"/>
      <c r="J24" s="141"/>
      <c r="K24" s="144"/>
      <c r="L24" s="161"/>
      <c r="M24" s="144"/>
      <c r="N24" s="161"/>
      <c r="O24" s="144"/>
      <c r="P24" s="161"/>
      <c r="Q24" s="144"/>
      <c r="R24" s="161"/>
      <c r="S24" s="144"/>
      <c r="T24" s="161"/>
      <c r="U24" s="144"/>
      <c r="V24" s="161"/>
      <c r="W24" s="144"/>
      <c r="X24" s="161"/>
      <c r="Y24" s="144"/>
      <c r="Z24" s="161"/>
      <c r="AA24" s="161"/>
      <c r="AB24" s="161"/>
      <c r="AC24" s="143">
        <f>N24+R24+V24+Z24</f>
        <v>0</v>
      </c>
      <c r="AD24" s="100"/>
    </row>
    <row r="25" spans="1:30" ht="56.4" customHeight="1" x14ac:dyDescent="0.3">
      <c r="A25" s="135" t="s">
        <v>214</v>
      </c>
      <c r="B25" s="174"/>
      <c r="C25" s="138"/>
      <c r="D25" s="177" t="s">
        <v>135</v>
      </c>
      <c r="E25" s="177" t="s">
        <v>217</v>
      </c>
      <c r="F25" s="139"/>
      <c r="G25" s="139"/>
      <c r="H25" s="175">
        <v>2021</v>
      </c>
      <c r="I25" s="140"/>
      <c r="J25" s="176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78">
        <v>33131.629999999997</v>
      </c>
      <c r="AB25" s="178">
        <v>17044.419999999998</v>
      </c>
      <c r="AC25" s="143">
        <f>AA25+AB25</f>
        <v>50176.049999999996</v>
      </c>
    </row>
    <row r="26" spans="1:30" x14ac:dyDescent="0.3">
      <c r="F26" s="21">
        <f>SUM(F11:F24)</f>
        <v>504000</v>
      </c>
      <c r="G26" s="21">
        <f>SUM(G11:G24)</f>
        <v>574000</v>
      </c>
      <c r="H26" s="22"/>
      <c r="I26" s="22"/>
      <c r="J26" s="23">
        <f>SUM(J11:J24)</f>
        <v>100339.79</v>
      </c>
      <c r="K26" s="23"/>
      <c r="L26" s="23"/>
      <c r="M26" s="23"/>
      <c r="N26" s="23">
        <f>SUM(N11:N24)</f>
        <v>52386.42</v>
      </c>
      <c r="O26" s="23"/>
      <c r="P26" s="23"/>
      <c r="Q26" s="23"/>
      <c r="R26" s="23">
        <f>SUM(R11:R24)</f>
        <v>4503.8999999999996</v>
      </c>
      <c r="S26" s="23"/>
      <c r="T26" s="23"/>
      <c r="U26" s="23"/>
      <c r="V26" s="23">
        <f>SUM(V11:V24)</f>
        <v>0</v>
      </c>
      <c r="W26" s="23"/>
      <c r="X26" s="23"/>
      <c r="Y26" s="23"/>
      <c r="Z26" s="23">
        <f>SUM(Z11:Z24)</f>
        <v>0</v>
      </c>
      <c r="AA26" s="23">
        <f>+AA25</f>
        <v>33131.629999999997</v>
      </c>
      <c r="AB26" s="23">
        <f>AB25</f>
        <v>17044.419999999998</v>
      </c>
      <c r="AC26" s="23">
        <f>SUM(AC11:AC25)</f>
        <v>107066.37</v>
      </c>
    </row>
    <row r="27" spans="1:30" x14ac:dyDescent="0.3">
      <c r="H27" s="9"/>
      <c r="I27" s="9"/>
      <c r="AC27" s="65"/>
    </row>
    <row r="30" spans="1:30" x14ac:dyDescent="0.3">
      <c r="J30" s="57"/>
    </row>
    <row r="33" spans="29:29" x14ac:dyDescent="0.3">
      <c r="AC33" s="17"/>
    </row>
    <row r="50" spans="13:13" x14ac:dyDescent="0.3">
      <c r="M50" s="17"/>
    </row>
  </sheetData>
  <mergeCells count="34">
    <mergeCell ref="AA9:AA10"/>
    <mergeCell ref="AB9:AB10"/>
    <mergeCell ref="A1:AC1"/>
    <mergeCell ref="B9:B10"/>
    <mergeCell ref="C9:C10"/>
    <mergeCell ref="H8:J8"/>
    <mergeCell ref="A9:A10"/>
    <mergeCell ref="D9:D10"/>
    <mergeCell ref="K8:Z8"/>
    <mergeCell ref="K9:N9"/>
    <mergeCell ref="O9:R9"/>
    <mergeCell ref="A8:G8"/>
    <mergeCell ref="AC9:AC10"/>
    <mergeCell ref="U10:V10"/>
    <mergeCell ref="E9:E10"/>
    <mergeCell ref="F9:F10"/>
    <mergeCell ref="A21:A22"/>
    <mergeCell ref="G9:G10"/>
    <mergeCell ref="U3:V3"/>
    <mergeCell ref="H9:H10"/>
    <mergeCell ref="I9:I10"/>
    <mergeCell ref="S9:V9"/>
    <mergeCell ref="J9:J10"/>
    <mergeCell ref="K10:L10"/>
    <mergeCell ref="M10:N10"/>
    <mergeCell ref="O10:P10"/>
    <mergeCell ref="S10:T10"/>
    <mergeCell ref="Q10:R10"/>
    <mergeCell ref="W3:X3"/>
    <mergeCell ref="W9:Z9"/>
    <mergeCell ref="A12:A18"/>
    <mergeCell ref="Y3:Z3"/>
    <mergeCell ref="W10:X10"/>
    <mergeCell ref="Y10:Z10"/>
  </mergeCells>
  <hyperlinks>
    <hyperlink ref="B12" location="'1.1'!A1" display="1.1"/>
    <hyperlink ref="B13" location="I.M.4!A1" display="I.M.4"/>
    <hyperlink ref="B14" location="'1.3'!A1" display="1.3"/>
    <hyperlink ref="B15" location="'1.4'!A1" display="1.4"/>
    <hyperlink ref="B16" location="'1.5'!A1" display="1.5"/>
    <hyperlink ref="B17" location="'1.6'!A1" display="1.6"/>
    <hyperlink ref="B18" location="'1.7'!A1" display="1.7"/>
    <hyperlink ref="B19" location="'2.1'!A1" display="2.1"/>
    <hyperlink ref="B20" location="'3.1'!A1" display="3.1"/>
    <hyperlink ref="B21" location="'4.1'!A1" display="4.1"/>
    <hyperlink ref="B23" location="'5.1'!A1" display="5.1"/>
    <hyperlink ref="B24" location="'6.1'!A1" display="6.1"/>
    <hyperlink ref="B11" location="'0.1'!A1" display="0.1"/>
    <hyperlink ref="B13" location="'1.2'!A1" display="1.2"/>
    <hyperlink ref="B22" location="'4.1'!A1" display="4.1"/>
  </hyperlinks>
  <pageMargins left="0.25" right="0.25" top="0.75" bottom="0.75" header="0.3" footer="0.3"/>
  <pageSetup paperSize="8"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workbookViewId="0">
      <selection activeCell="E5" sqref="E5:I5"/>
    </sheetView>
  </sheetViews>
  <sheetFormatPr baseColWidth="10" defaultRowHeight="14.4" x14ac:dyDescent="0.3"/>
  <cols>
    <col min="2" max="2" width="24.21875" customWidth="1"/>
  </cols>
  <sheetData>
    <row r="1" spans="1:10" ht="18.600000000000001" thickBot="1" x14ac:dyDescent="0.4">
      <c r="A1" s="264" t="s">
        <v>161</v>
      </c>
      <c r="B1" s="265"/>
      <c r="C1" s="265"/>
      <c r="D1" s="265"/>
      <c r="E1" s="265"/>
      <c r="F1" s="265"/>
      <c r="G1" s="265"/>
      <c r="H1" s="265"/>
      <c r="I1" s="265"/>
      <c r="J1" s="266"/>
    </row>
    <row r="3" spans="1:10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0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0" ht="188.25" customHeight="1" x14ac:dyDescent="0.3">
      <c r="A5" s="240" t="s">
        <v>186</v>
      </c>
      <c r="B5" s="241"/>
      <c r="C5" s="241"/>
      <c r="D5" s="242"/>
      <c r="E5" s="220" t="s">
        <v>194</v>
      </c>
      <c r="F5" s="243"/>
      <c r="G5" s="243"/>
      <c r="H5" s="243"/>
      <c r="I5" s="244"/>
    </row>
    <row r="7" spans="1:10" ht="17.399999999999999" x14ac:dyDescent="0.45">
      <c r="A7" s="232" t="s">
        <v>37</v>
      </c>
      <c r="B7" s="232"/>
      <c r="C7" s="232"/>
      <c r="D7" s="232"/>
      <c r="E7" s="35"/>
      <c r="H7" s="232" t="s">
        <v>38</v>
      </c>
      <c r="I7" s="232"/>
      <c r="J7" s="232"/>
    </row>
    <row r="8" spans="1:10" ht="17.399999999999999" x14ac:dyDescent="0.45">
      <c r="A8" s="8"/>
      <c r="B8" s="99"/>
      <c r="C8" s="8"/>
      <c r="D8" s="7" t="s">
        <v>57</v>
      </c>
      <c r="E8" s="7" t="s">
        <v>160</v>
      </c>
      <c r="H8" s="28"/>
    </row>
    <row r="9" spans="1:10" x14ac:dyDescent="0.3">
      <c r="A9" s="235"/>
      <c r="B9" s="260" t="s">
        <v>19</v>
      </c>
      <c r="C9" s="260"/>
      <c r="D9" s="43">
        <v>0.5</v>
      </c>
      <c r="E9" s="43">
        <v>0.2</v>
      </c>
      <c r="F9" s="34"/>
      <c r="G9" s="34"/>
      <c r="H9" s="7" t="s">
        <v>97</v>
      </c>
      <c r="I9" s="7" t="s">
        <v>36</v>
      </c>
      <c r="J9" s="7" t="s">
        <v>16</v>
      </c>
    </row>
    <row r="10" spans="1:10" x14ac:dyDescent="0.3">
      <c r="A10" s="235"/>
      <c r="B10" s="260" t="s">
        <v>20</v>
      </c>
      <c r="C10" s="4" t="s">
        <v>14</v>
      </c>
      <c r="D10" s="38"/>
      <c r="E10" s="38"/>
      <c r="F10" s="30"/>
      <c r="G10" s="30"/>
      <c r="H10" s="15"/>
      <c r="I10" s="18"/>
      <c r="J10" s="8"/>
    </row>
    <row r="11" spans="1:10" x14ac:dyDescent="0.3">
      <c r="A11" s="235"/>
      <c r="B11" s="260"/>
      <c r="C11" s="4" t="s">
        <v>15</v>
      </c>
      <c r="D11" s="39"/>
      <c r="E11" s="39"/>
      <c r="F11" s="31"/>
      <c r="G11" s="31"/>
      <c r="H11" s="15"/>
      <c r="I11" s="18"/>
      <c r="J11" s="8"/>
    </row>
    <row r="12" spans="1:10" x14ac:dyDescent="0.3">
      <c r="A12" s="235"/>
      <c r="B12" s="117" t="s">
        <v>175</v>
      </c>
      <c r="C12" s="125" t="s">
        <v>14</v>
      </c>
      <c r="D12" s="29"/>
      <c r="E12" s="29"/>
      <c r="F12" s="31"/>
      <c r="G12" s="31"/>
      <c r="H12" s="15"/>
      <c r="I12" s="18"/>
      <c r="J12" s="8"/>
    </row>
    <row r="13" spans="1:10" x14ac:dyDescent="0.3">
      <c r="A13" s="235"/>
      <c r="B13" s="261" t="s">
        <v>24</v>
      </c>
      <c r="C13" s="5" t="s">
        <v>14</v>
      </c>
      <c r="D13" s="40"/>
      <c r="E13" s="40"/>
      <c r="F13" s="32"/>
      <c r="G13" s="32"/>
      <c r="H13" s="15"/>
      <c r="I13" s="18"/>
      <c r="J13" s="8"/>
    </row>
    <row r="14" spans="1:10" x14ac:dyDescent="0.3">
      <c r="A14" s="235"/>
      <c r="B14" s="261"/>
      <c r="C14" s="4" t="s">
        <v>15</v>
      </c>
      <c r="D14" s="39"/>
      <c r="E14" s="39"/>
      <c r="F14" s="9"/>
      <c r="G14" s="31"/>
      <c r="H14" s="15"/>
      <c r="I14" s="18"/>
      <c r="J14" s="8"/>
    </row>
    <row r="15" spans="1:10" x14ac:dyDescent="0.3">
      <c r="A15" s="235"/>
      <c r="B15" s="260" t="s">
        <v>39</v>
      </c>
      <c r="C15" s="4" t="s">
        <v>14</v>
      </c>
      <c r="D15" s="38"/>
      <c r="E15" s="38"/>
      <c r="F15" s="9"/>
      <c r="H15" s="15"/>
      <c r="I15" s="18"/>
      <c r="J15" s="20"/>
    </row>
    <row r="16" spans="1:10" x14ac:dyDescent="0.3">
      <c r="A16" s="235"/>
      <c r="B16" s="260"/>
      <c r="C16" s="4" t="s">
        <v>15</v>
      </c>
      <c r="D16" s="39"/>
      <c r="E16" s="39"/>
      <c r="F16" s="9"/>
      <c r="H16" s="15"/>
      <c r="I16" s="18"/>
      <c r="J16" s="20"/>
    </row>
    <row r="17" spans="1:10" x14ac:dyDescent="0.3">
      <c r="A17" s="235"/>
      <c r="B17" s="260" t="s">
        <v>40</v>
      </c>
      <c r="C17" s="4" t="s">
        <v>14</v>
      </c>
      <c r="D17" s="38"/>
      <c r="E17" s="38"/>
      <c r="F17" s="9"/>
      <c r="H17" s="15"/>
      <c r="I17" s="18"/>
      <c r="J17" s="20"/>
    </row>
    <row r="18" spans="1:10" x14ac:dyDescent="0.3">
      <c r="A18" s="235"/>
      <c r="B18" s="260"/>
      <c r="C18" s="4" t="s">
        <v>15</v>
      </c>
      <c r="D18" s="39"/>
      <c r="E18" s="39"/>
      <c r="F18" s="9"/>
      <c r="H18" s="15"/>
      <c r="I18" s="18"/>
      <c r="J18" s="8"/>
    </row>
    <row r="19" spans="1:10" x14ac:dyDescent="0.3">
      <c r="A19" s="235"/>
      <c r="B19" s="260" t="s">
        <v>41</v>
      </c>
      <c r="C19" s="4" t="s">
        <v>14</v>
      </c>
      <c r="D19" s="38"/>
      <c r="E19" s="38"/>
      <c r="F19" s="9"/>
    </row>
    <row r="20" spans="1:10" x14ac:dyDescent="0.3">
      <c r="A20" s="235"/>
      <c r="B20" s="260"/>
      <c r="C20" s="4" t="s">
        <v>15</v>
      </c>
      <c r="D20" s="39"/>
      <c r="E20" s="39"/>
      <c r="F20" s="9"/>
      <c r="I20" s="23">
        <f>SUM(I10:I18)</f>
        <v>0</v>
      </c>
    </row>
    <row r="21" spans="1:10" x14ac:dyDescent="0.3">
      <c r="A21" s="235"/>
      <c r="B21" s="260" t="s">
        <v>42</v>
      </c>
      <c r="C21" s="4" t="s">
        <v>14</v>
      </c>
      <c r="D21" s="51"/>
      <c r="E21" s="51"/>
      <c r="F21" s="9"/>
    </row>
    <row r="22" spans="1:10" x14ac:dyDescent="0.3">
      <c r="A22" s="235"/>
      <c r="B22" s="260"/>
      <c r="C22" s="4" t="s">
        <v>15</v>
      </c>
      <c r="D22" s="39"/>
      <c r="E22" s="39"/>
      <c r="F22" s="9"/>
    </row>
    <row r="23" spans="1:10" x14ac:dyDescent="0.3">
      <c r="A23" s="235"/>
      <c r="B23" s="260" t="s">
        <v>43</v>
      </c>
      <c r="C23" s="4" t="s">
        <v>14</v>
      </c>
      <c r="D23" s="37"/>
      <c r="E23" s="37"/>
    </row>
    <row r="24" spans="1:10" x14ac:dyDescent="0.3">
      <c r="A24" s="235"/>
      <c r="B24" s="260"/>
      <c r="C24" s="4" t="s">
        <v>15</v>
      </c>
      <c r="D24" s="37"/>
      <c r="E24" s="37"/>
    </row>
    <row r="25" spans="1:10" x14ac:dyDescent="0.3">
      <c r="A25" s="235"/>
      <c r="B25" s="260" t="s">
        <v>44</v>
      </c>
      <c r="C25" s="4" t="s">
        <v>14</v>
      </c>
      <c r="D25" s="37"/>
      <c r="E25" s="37"/>
    </row>
    <row r="26" spans="1:10" x14ac:dyDescent="0.3">
      <c r="A26" s="235"/>
      <c r="B26" s="260"/>
      <c r="C26" s="4" t="s">
        <v>15</v>
      </c>
      <c r="D26" s="37"/>
      <c r="E26" s="37"/>
    </row>
    <row r="29" spans="1:10" ht="17.399999999999999" x14ac:dyDescent="0.45">
      <c r="A29" s="8"/>
      <c r="B29" s="99"/>
      <c r="C29" s="8"/>
      <c r="D29" s="7" t="s">
        <v>160</v>
      </c>
    </row>
    <row r="30" spans="1:10" x14ac:dyDescent="0.3">
      <c r="A30" s="235"/>
      <c r="B30" s="260" t="s">
        <v>19</v>
      </c>
      <c r="C30" s="260"/>
      <c r="D30" s="43">
        <v>0.2</v>
      </c>
    </row>
    <row r="31" spans="1:10" x14ac:dyDescent="0.3">
      <c r="A31" s="235"/>
      <c r="B31" s="260" t="s">
        <v>20</v>
      </c>
      <c r="C31" s="4" t="s">
        <v>14</v>
      </c>
      <c r="D31" s="38"/>
    </row>
    <row r="32" spans="1:10" x14ac:dyDescent="0.3">
      <c r="A32" s="235"/>
      <c r="B32" s="260"/>
      <c r="C32" s="4" t="s">
        <v>15</v>
      </c>
      <c r="D32" s="39"/>
    </row>
    <row r="33" spans="1:4" x14ac:dyDescent="0.3">
      <c r="A33" s="235"/>
      <c r="B33" s="261" t="s">
        <v>24</v>
      </c>
      <c r="C33" s="5" t="s">
        <v>14</v>
      </c>
      <c r="D33" s="40"/>
    </row>
    <row r="34" spans="1:4" x14ac:dyDescent="0.3">
      <c r="A34" s="235"/>
      <c r="B34" s="261"/>
      <c r="C34" s="4" t="s">
        <v>15</v>
      </c>
      <c r="D34" s="39"/>
    </row>
    <row r="35" spans="1:4" x14ac:dyDescent="0.3">
      <c r="A35" s="235"/>
      <c r="B35" s="260" t="s">
        <v>39</v>
      </c>
      <c r="C35" s="4" t="s">
        <v>14</v>
      </c>
      <c r="D35" s="38"/>
    </row>
    <row r="36" spans="1:4" x14ac:dyDescent="0.3">
      <c r="A36" s="235"/>
      <c r="B36" s="260"/>
      <c r="C36" s="4" t="s">
        <v>15</v>
      </c>
      <c r="D36" s="39"/>
    </row>
    <row r="37" spans="1:4" x14ac:dyDescent="0.3">
      <c r="A37" s="235"/>
      <c r="B37" s="260" t="s">
        <v>40</v>
      </c>
      <c r="C37" s="4" t="s">
        <v>14</v>
      </c>
      <c r="D37" s="38"/>
    </row>
    <row r="38" spans="1:4" x14ac:dyDescent="0.3">
      <c r="A38" s="235"/>
      <c r="B38" s="260"/>
      <c r="C38" s="4" t="s">
        <v>15</v>
      </c>
      <c r="D38" s="39"/>
    </row>
    <row r="39" spans="1:4" x14ac:dyDescent="0.3">
      <c r="A39" s="235"/>
      <c r="B39" s="260" t="s">
        <v>41</v>
      </c>
      <c r="C39" s="4" t="s">
        <v>14</v>
      </c>
      <c r="D39" s="38"/>
    </row>
    <row r="40" spans="1:4" x14ac:dyDescent="0.3">
      <c r="A40" s="235"/>
      <c r="B40" s="260"/>
      <c r="C40" s="4" t="s">
        <v>15</v>
      </c>
      <c r="D40" s="39"/>
    </row>
    <row r="41" spans="1:4" x14ac:dyDescent="0.3">
      <c r="A41" s="235"/>
      <c r="B41" s="260" t="s">
        <v>42</v>
      </c>
      <c r="C41" s="4" t="s">
        <v>14</v>
      </c>
      <c r="D41" s="51"/>
    </row>
    <row r="42" spans="1:4" x14ac:dyDescent="0.3">
      <c r="A42" s="235"/>
      <c r="B42" s="260"/>
      <c r="C42" s="4" t="s">
        <v>15</v>
      </c>
      <c r="D42" s="39"/>
    </row>
    <row r="43" spans="1:4" x14ac:dyDescent="0.3">
      <c r="A43" s="235"/>
      <c r="B43" s="260" t="s">
        <v>43</v>
      </c>
      <c r="C43" s="4" t="s">
        <v>14</v>
      </c>
      <c r="D43" s="37"/>
    </row>
    <row r="44" spans="1:4" x14ac:dyDescent="0.3">
      <c r="A44" s="235"/>
      <c r="B44" s="260"/>
      <c r="C44" s="4" t="s">
        <v>15</v>
      </c>
      <c r="D44" s="37"/>
    </row>
    <row r="45" spans="1:4" x14ac:dyDescent="0.3">
      <c r="A45" s="235"/>
      <c r="B45" s="260" t="s">
        <v>44</v>
      </c>
      <c r="C45" s="4" t="s">
        <v>14</v>
      </c>
      <c r="D45" s="37"/>
    </row>
    <row r="46" spans="1:4" x14ac:dyDescent="0.3">
      <c r="A46" s="235"/>
      <c r="B46" s="260"/>
      <c r="C46" s="4" t="s">
        <v>15</v>
      </c>
      <c r="D46" s="37"/>
    </row>
  </sheetData>
  <mergeCells count="28">
    <mergeCell ref="A30:A46"/>
    <mergeCell ref="B30:C30"/>
    <mergeCell ref="B31:B32"/>
    <mergeCell ref="B33:B34"/>
    <mergeCell ref="B35:B36"/>
    <mergeCell ref="B37:B38"/>
    <mergeCell ref="B39:B40"/>
    <mergeCell ref="B41:B42"/>
    <mergeCell ref="B43:B44"/>
    <mergeCell ref="B45:B46"/>
    <mergeCell ref="A1:J1"/>
    <mergeCell ref="A3:I3"/>
    <mergeCell ref="A4:D4"/>
    <mergeCell ref="E4:I4"/>
    <mergeCell ref="A5:D5"/>
    <mergeCell ref="E5:I5"/>
    <mergeCell ref="A7:D7"/>
    <mergeCell ref="H7:J7"/>
    <mergeCell ref="A9:A26"/>
    <mergeCell ref="B9:C9"/>
    <mergeCell ref="B10:B11"/>
    <mergeCell ref="B13:B14"/>
    <mergeCell ref="B15:B16"/>
    <mergeCell ref="B17:B18"/>
    <mergeCell ref="B19:B20"/>
    <mergeCell ref="B21:B22"/>
    <mergeCell ref="B23:B24"/>
    <mergeCell ref="B25:B2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J26" sqref="J26"/>
    </sheetView>
  </sheetViews>
  <sheetFormatPr baseColWidth="10" defaultRowHeight="14.4" x14ac:dyDescent="0.3"/>
  <cols>
    <col min="2" max="2" width="21.88671875" customWidth="1"/>
  </cols>
  <sheetData>
    <row r="1" spans="1:10" ht="18.600000000000001" thickBot="1" x14ac:dyDescent="0.4">
      <c r="A1" s="264" t="s">
        <v>171</v>
      </c>
      <c r="B1" s="265"/>
      <c r="C1" s="265"/>
      <c r="D1" s="265"/>
      <c r="E1" s="265"/>
      <c r="F1" s="265"/>
      <c r="G1" s="265"/>
      <c r="H1" s="265"/>
      <c r="I1" s="265"/>
      <c r="J1" s="266"/>
    </row>
    <row r="3" spans="1:10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0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0" ht="208.2" customHeight="1" x14ac:dyDescent="0.3">
      <c r="A5" s="240" t="s">
        <v>187</v>
      </c>
      <c r="B5" s="241"/>
      <c r="C5" s="241"/>
      <c r="D5" s="242"/>
      <c r="E5" s="220" t="s">
        <v>201</v>
      </c>
      <c r="F5" s="243"/>
      <c r="G5" s="243"/>
      <c r="H5" s="243"/>
      <c r="I5" s="244"/>
    </row>
    <row r="7" spans="1:10" ht="17.399999999999999" x14ac:dyDescent="0.45">
      <c r="A7" s="232" t="s">
        <v>37</v>
      </c>
      <c r="B7" s="232"/>
      <c r="C7" s="232"/>
      <c r="D7" s="232"/>
      <c r="E7" s="35"/>
      <c r="H7" s="232" t="s">
        <v>38</v>
      </c>
      <c r="I7" s="232"/>
      <c r="J7" s="232"/>
    </row>
    <row r="8" spans="1:10" ht="17.399999999999999" x14ac:dyDescent="0.45">
      <c r="A8" s="8"/>
      <c r="B8" s="99"/>
      <c r="C8" s="8"/>
      <c r="D8" s="7" t="s">
        <v>57</v>
      </c>
      <c r="E8" s="24"/>
      <c r="H8" s="28"/>
    </row>
    <row r="9" spans="1:10" x14ac:dyDescent="0.3">
      <c r="A9" s="235"/>
      <c r="B9" s="260" t="s">
        <v>19</v>
      </c>
      <c r="C9" s="260"/>
      <c r="D9" s="43">
        <v>0.5</v>
      </c>
      <c r="E9" s="45"/>
      <c r="F9" s="34"/>
      <c r="G9" s="34"/>
      <c r="H9" s="7" t="s">
        <v>97</v>
      </c>
      <c r="I9" s="7" t="s">
        <v>36</v>
      </c>
      <c r="J9" s="7" t="s">
        <v>16</v>
      </c>
    </row>
    <row r="10" spans="1:10" x14ac:dyDescent="0.3">
      <c r="A10" s="235"/>
      <c r="B10" s="260" t="s">
        <v>20</v>
      </c>
      <c r="C10" s="4" t="s">
        <v>14</v>
      </c>
      <c r="D10" s="38"/>
      <c r="E10" s="46"/>
      <c r="F10" s="30"/>
      <c r="G10" s="30"/>
      <c r="H10" s="15"/>
      <c r="I10" s="18"/>
      <c r="J10" s="8"/>
    </row>
    <row r="11" spans="1:10" x14ac:dyDescent="0.3">
      <c r="A11" s="235"/>
      <c r="B11" s="260"/>
      <c r="C11" s="4" t="s">
        <v>15</v>
      </c>
      <c r="D11" s="39"/>
      <c r="E11" s="47"/>
      <c r="F11" s="31"/>
      <c r="G11" s="31"/>
      <c r="H11" s="15"/>
      <c r="I11" s="18"/>
      <c r="J11" s="8"/>
    </row>
    <row r="12" spans="1:10" x14ac:dyDescent="0.3">
      <c r="A12" s="235"/>
      <c r="B12" s="117" t="s">
        <v>175</v>
      </c>
      <c r="C12" s="125" t="s">
        <v>14</v>
      </c>
      <c r="D12" s="29"/>
      <c r="E12" s="47"/>
      <c r="F12" s="31"/>
      <c r="G12" s="31"/>
      <c r="H12" s="15"/>
      <c r="I12" s="18"/>
      <c r="J12" s="8"/>
    </row>
    <row r="13" spans="1:10" x14ac:dyDescent="0.3">
      <c r="A13" s="235"/>
      <c r="B13" s="261" t="s">
        <v>24</v>
      </c>
      <c r="C13" s="5" t="s">
        <v>14</v>
      </c>
      <c r="D13" s="40"/>
      <c r="E13" s="49"/>
      <c r="F13" s="32"/>
      <c r="G13" s="32"/>
      <c r="H13" s="15"/>
      <c r="I13" s="18"/>
      <c r="J13" s="8"/>
    </row>
    <row r="14" spans="1:10" x14ac:dyDescent="0.3">
      <c r="A14" s="235"/>
      <c r="B14" s="261"/>
      <c r="C14" s="4" t="s">
        <v>15</v>
      </c>
      <c r="D14" s="39"/>
      <c r="E14" s="96"/>
      <c r="F14" s="9"/>
      <c r="G14" s="31"/>
      <c r="H14" s="15"/>
      <c r="I14" s="18"/>
      <c r="J14" s="8"/>
    </row>
    <row r="15" spans="1:10" x14ac:dyDescent="0.3">
      <c r="A15" s="235"/>
      <c r="B15" s="260" t="s">
        <v>39</v>
      </c>
      <c r="C15" s="4" t="s">
        <v>14</v>
      </c>
      <c r="D15" s="38"/>
      <c r="E15" s="97"/>
      <c r="F15" s="9"/>
      <c r="H15" s="15"/>
      <c r="I15" s="18"/>
      <c r="J15" s="20"/>
    </row>
    <row r="16" spans="1:10" x14ac:dyDescent="0.3">
      <c r="A16" s="235"/>
      <c r="B16" s="260"/>
      <c r="C16" s="4" t="s">
        <v>15</v>
      </c>
      <c r="D16" s="39"/>
      <c r="E16" s="97"/>
      <c r="F16" s="9"/>
      <c r="H16" s="15"/>
      <c r="I16" s="18"/>
      <c r="J16" s="20"/>
    </row>
    <row r="17" spans="1:10" x14ac:dyDescent="0.3">
      <c r="A17" s="235"/>
      <c r="B17" s="260" t="s">
        <v>40</v>
      </c>
      <c r="C17" s="4" t="s">
        <v>14</v>
      </c>
      <c r="D17" s="38"/>
      <c r="E17" s="98"/>
      <c r="F17" s="9"/>
      <c r="H17" s="15"/>
      <c r="I17" s="18"/>
      <c r="J17" s="20"/>
    </row>
    <row r="18" spans="1:10" x14ac:dyDescent="0.3">
      <c r="A18" s="235"/>
      <c r="B18" s="260"/>
      <c r="C18" s="4" t="s">
        <v>15</v>
      </c>
      <c r="D18" s="39"/>
      <c r="E18" s="83"/>
      <c r="F18" s="9"/>
      <c r="H18" s="15"/>
      <c r="I18" s="18"/>
      <c r="J18" s="8"/>
    </row>
    <row r="19" spans="1:10" x14ac:dyDescent="0.3">
      <c r="A19" s="235"/>
      <c r="B19" s="260" t="s">
        <v>41</v>
      </c>
      <c r="C19" s="4" t="s">
        <v>14</v>
      </c>
      <c r="D19" s="38"/>
      <c r="E19" s="98"/>
      <c r="F19" s="9"/>
    </row>
    <row r="20" spans="1:10" x14ac:dyDescent="0.3">
      <c r="A20" s="235"/>
      <c r="B20" s="260"/>
      <c r="C20" s="4" t="s">
        <v>15</v>
      </c>
      <c r="D20" s="39"/>
      <c r="E20" s="83"/>
      <c r="F20" s="9"/>
      <c r="I20" s="23">
        <f>SUM(I10:I18)</f>
        <v>0</v>
      </c>
    </row>
    <row r="21" spans="1:10" x14ac:dyDescent="0.3">
      <c r="A21" s="235"/>
      <c r="B21" s="260" t="s">
        <v>42</v>
      </c>
      <c r="C21" s="4" t="s">
        <v>14</v>
      </c>
      <c r="D21" s="51"/>
      <c r="E21" s="98"/>
      <c r="F21" s="9"/>
    </row>
    <row r="22" spans="1:10" x14ac:dyDescent="0.3">
      <c r="A22" s="235"/>
      <c r="B22" s="260"/>
      <c r="C22" s="4" t="s">
        <v>15</v>
      </c>
      <c r="D22" s="39"/>
      <c r="E22" s="83"/>
      <c r="F22" s="9"/>
    </row>
    <row r="23" spans="1:10" x14ac:dyDescent="0.3">
      <c r="A23" s="235"/>
      <c r="B23" s="260" t="s">
        <v>43</v>
      </c>
      <c r="C23" s="4" t="s">
        <v>14</v>
      </c>
      <c r="D23" s="37"/>
      <c r="E23" s="48"/>
    </row>
    <row r="24" spans="1:10" x14ac:dyDescent="0.3">
      <c r="A24" s="235"/>
      <c r="B24" s="260"/>
      <c r="C24" s="4" t="s">
        <v>15</v>
      </c>
      <c r="D24" s="37"/>
      <c r="E24" s="48"/>
    </row>
    <row r="25" spans="1:10" x14ac:dyDescent="0.3">
      <c r="A25" s="235"/>
      <c r="B25" s="260" t="s">
        <v>44</v>
      </c>
      <c r="C25" s="4" t="s">
        <v>14</v>
      </c>
      <c r="D25" s="37"/>
      <c r="E25" s="48"/>
    </row>
    <row r="26" spans="1:10" x14ac:dyDescent="0.3">
      <c r="A26" s="235"/>
      <c r="B26" s="260"/>
      <c r="C26" s="4" t="s">
        <v>15</v>
      </c>
      <c r="D26" s="37"/>
      <c r="E26" s="48"/>
    </row>
    <row r="29" spans="1:10" ht="17.399999999999999" x14ac:dyDescent="0.45">
      <c r="A29" s="6"/>
      <c r="B29" s="108"/>
      <c r="C29" s="6"/>
      <c r="D29" s="24"/>
    </row>
    <row r="30" spans="1:10" x14ac:dyDescent="0.3">
      <c r="A30" s="114"/>
      <c r="B30" s="115"/>
      <c r="C30" s="115"/>
      <c r="D30" s="45"/>
    </row>
    <row r="31" spans="1:10" x14ac:dyDescent="0.3">
      <c r="A31" s="114"/>
      <c r="B31" s="115"/>
      <c r="C31" s="112"/>
      <c r="D31" s="46"/>
    </row>
    <row r="32" spans="1:10" x14ac:dyDescent="0.3">
      <c r="A32" s="114"/>
      <c r="B32" s="115"/>
      <c r="C32" s="112"/>
      <c r="D32" s="47"/>
    </row>
    <row r="33" spans="1:4" x14ac:dyDescent="0.3">
      <c r="A33" s="114"/>
      <c r="B33" s="116"/>
      <c r="C33" s="113"/>
      <c r="D33" s="49"/>
    </row>
    <row r="34" spans="1:4" x14ac:dyDescent="0.3">
      <c r="A34" s="114"/>
      <c r="B34" s="116"/>
      <c r="C34" s="112"/>
      <c r="D34" s="47"/>
    </row>
    <row r="35" spans="1:4" x14ac:dyDescent="0.3">
      <c r="A35" s="114"/>
      <c r="B35" s="115"/>
      <c r="C35" s="112"/>
      <c r="D35" s="46"/>
    </row>
    <row r="36" spans="1:4" x14ac:dyDescent="0.3">
      <c r="A36" s="114"/>
      <c r="B36" s="115"/>
      <c r="C36" s="112"/>
      <c r="D36" s="47"/>
    </row>
    <row r="37" spans="1:4" x14ac:dyDescent="0.3">
      <c r="A37" s="114"/>
      <c r="B37" s="115"/>
      <c r="C37" s="112"/>
      <c r="D37" s="46"/>
    </row>
    <row r="38" spans="1:4" x14ac:dyDescent="0.3">
      <c r="A38" s="114"/>
      <c r="B38" s="115"/>
      <c r="C38" s="112"/>
      <c r="D38" s="47"/>
    </row>
    <row r="39" spans="1:4" x14ac:dyDescent="0.3">
      <c r="A39" s="114"/>
      <c r="B39" s="115"/>
      <c r="C39" s="112"/>
      <c r="D39" s="46"/>
    </row>
    <row r="40" spans="1:4" x14ac:dyDescent="0.3">
      <c r="A40" s="114"/>
      <c r="B40" s="115"/>
      <c r="C40" s="112"/>
      <c r="D40" s="47"/>
    </row>
    <row r="41" spans="1:4" x14ac:dyDescent="0.3">
      <c r="A41" s="114"/>
      <c r="B41" s="115"/>
      <c r="C41" s="112"/>
      <c r="D41" s="98"/>
    </row>
    <row r="42" spans="1:4" x14ac:dyDescent="0.3">
      <c r="A42" s="114"/>
      <c r="B42" s="115"/>
      <c r="C42" s="112"/>
      <c r="D42" s="47"/>
    </row>
    <row r="43" spans="1:4" x14ac:dyDescent="0.3">
      <c r="A43" s="114"/>
      <c r="B43" s="115"/>
      <c r="C43" s="112"/>
      <c r="D43" s="48"/>
    </row>
    <row r="44" spans="1:4" x14ac:dyDescent="0.3">
      <c r="A44" s="114"/>
      <c r="B44" s="115"/>
      <c r="C44" s="112"/>
      <c r="D44" s="48"/>
    </row>
    <row r="45" spans="1:4" x14ac:dyDescent="0.3">
      <c r="A45" s="114"/>
      <c r="B45" s="115"/>
      <c r="C45" s="112"/>
      <c r="D45" s="48"/>
    </row>
    <row r="46" spans="1:4" x14ac:dyDescent="0.3">
      <c r="A46" s="114"/>
      <c r="B46" s="115"/>
      <c r="C46" s="112"/>
      <c r="D46" s="48"/>
    </row>
  </sheetData>
  <mergeCells count="18">
    <mergeCell ref="A7:D7"/>
    <mergeCell ref="H7:J7"/>
    <mergeCell ref="A9:A26"/>
    <mergeCell ref="B9:C9"/>
    <mergeCell ref="B10:B11"/>
    <mergeCell ref="B13:B14"/>
    <mergeCell ref="B15:B16"/>
    <mergeCell ref="B17:B18"/>
    <mergeCell ref="B19:B20"/>
    <mergeCell ref="B21:B22"/>
    <mergeCell ref="B23:B24"/>
    <mergeCell ref="B25:B26"/>
    <mergeCell ref="A1:J1"/>
    <mergeCell ref="A3:I3"/>
    <mergeCell ref="A4:D4"/>
    <mergeCell ref="E4:I4"/>
    <mergeCell ref="A5:D5"/>
    <mergeCell ref="E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L5" sqref="L5"/>
    </sheetView>
  </sheetViews>
  <sheetFormatPr baseColWidth="10" defaultRowHeight="14.4" x14ac:dyDescent="0.3"/>
  <cols>
    <col min="1" max="1" width="11.44140625" customWidth="1"/>
    <col min="2" max="2" width="20.5546875" customWidth="1"/>
    <col min="3" max="3" width="11.44140625" customWidth="1"/>
    <col min="5" max="7" width="11.44140625" customWidth="1"/>
    <col min="10" max="11" width="11.44140625" customWidth="1"/>
  </cols>
  <sheetData>
    <row r="1" spans="1:11" ht="18.600000000000001" thickBot="1" x14ac:dyDescent="0.4">
      <c r="A1" s="208" t="s">
        <v>163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1" x14ac:dyDescent="0.3">
      <c r="A2" s="24"/>
      <c r="B2" s="24"/>
      <c r="C2" s="24"/>
      <c r="E2" s="24"/>
      <c r="F2" s="24"/>
      <c r="G2" s="24"/>
      <c r="I2" s="24"/>
      <c r="J2" s="24"/>
      <c r="K2" s="24"/>
    </row>
    <row r="3" spans="1:11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1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1" ht="115.5" customHeight="1" x14ac:dyDescent="0.3">
      <c r="A5" s="246" t="s">
        <v>162</v>
      </c>
      <c r="B5" s="247"/>
      <c r="C5" s="247"/>
      <c r="D5" s="248"/>
      <c r="E5" s="220" t="s">
        <v>232</v>
      </c>
      <c r="F5" s="243"/>
      <c r="G5" s="243"/>
      <c r="H5" s="243"/>
      <c r="I5" s="244"/>
    </row>
    <row r="7" spans="1:11" ht="18.75" customHeight="1" x14ac:dyDescent="0.45">
      <c r="A7" s="118"/>
      <c r="B7" s="35"/>
      <c r="C7" s="35"/>
      <c r="D7" s="35"/>
      <c r="E7" s="35"/>
      <c r="F7" s="35"/>
      <c r="G7" s="35"/>
      <c r="H7" s="35"/>
      <c r="I7" s="35"/>
      <c r="J7" s="35"/>
    </row>
    <row r="8" spans="1:11" ht="18.75" customHeight="1" x14ac:dyDescent="0.45">
      <c r="A8" s="118"/>
      <c r="B8" s="35"/>
      <c r="C8" s="35"/>
      <c r="D8" s="35"/>
      <c r="E8" s="35"/>
      <c r="F8" s="35"/>
      <c r="G8" s="35"/>
      <c r="H8" s="35"/>
      <c r="I8" s="35"/>
      <c r="J8" s="35"/>
    </row>
    <row r="9" spans="1:11" ht="15" customHeight="1" x14ac:dyDescent="0.45">
      <c r="A9" s="118"/>
      <c r="B9" s="35"/>
      <c r="C9" s="35"/>
      <c r="D9" s="35"/>
      <c r="E9" s="35"/>
      <c r="F9" s="35"/>
      <c r="G9" s="35"/>
      <c r="H9" s="35"/>
      <c r="I9" s="35"/>
      <c r="J9" s="35"/>
    </row>
    <row r="10" spans="1:11" ht="15" customHeight="1" x14ac:dyDescent="0.45">
      <c r="A10" s="118"/>
      <c r="B10" s="35"/>
      <c r="C10" s="35"/>
      <c r="D10" s="35"/>
      <c r="E10" s="35"/>
      <c r="F10" s="35"/>
      <c r="G10" s="35"/>
      <c r="H10" s="35"/>
      <c r="I10" s="35"/>
      <c r="J10" s="35"/>
    </row>
    <row r="11" spans="1:11" ht="15" customHeight="1" x14ac:dyDescent="0.45">
      <c r="A11" s="118"/>
      <c r="B11" s="35"/>
      <c r="C11" s="35"/>
      <c r="D11" s="35"/>
      <c r="E11" s="35"/>
      <c r="F11" s="35"/>
      <c r="G11" s="35"/>
      <c r="H11" s="35"/>
      <c r="I11" s="35"/>
      <c r="J11" s="35"/>
    </row>
    <row r="12" spans="1:11" ht="15" customHeight="1" x14ac:dyDescent="0.45">
      <c r="A12" s="118"/>
      <c r="B12" s="35"/>
      <c r="C12" s="35"/>
      <c r="D12" s="35"/>
      <c r="E12" s="35"/>
      <c r="F12" s="35"/>
      <c r="G12" s="35"/>
      <c r="H12" s="35"/>
      <c r="I12" s="35"/>
      <c r="J12" s="35"/>
    </row>
    <row r="13" spans="1:11" ht="15" customHeight="1" x14ac:dyDescent="0.45">
      <c r="A13" s="118"/>
      <c r="B13" s="35"/>
      <c r="C13" s="35"/>
      <c r="D13" s="35"/>
      <c r="E13" s="35"/>
      <c r="F13" s="35"/>
      <c r="G13" s="35"/>
      <c r="H13" s="35"/>
      <c r="I13" s="35"/>
      <c r="J13" s="35"/>
    </row>
    <row r="14" spans="1:11" ht="15" customHeight="1" x14ac:dyDescent="0.45">
      <c r="A14" s="118"/>
      <c r="B14" s="35"/>
      <c r="C14" s="35"/>
      <c r="D14" s="35"/>
      <c r="E14" s="35"/>
      <c r="F14" s="35"/>
      <c r="G14" s="35"/>
      <c r="H14" s="35"/>
      <c r="I14" s="35"/>
      <c r="J14" s="35"/>
    </row>
    <row r="15" spans="1:11" ht="15" customHeight="1" x14ac:dyDescent="0.45">
      <c r="A15" s="118"/>
      <c r="B15" s="35"/>
      <c r="C15" s="35"/>
      <c r="D15" s="35"/>
      <c r="E15" s="35"/>
      <c r="F15" s="35"/>
      <c r="G15" s="35"/>
      <c r="H15" s="35"/>
      <c r="I15" s="35"/>
      <c r="J15" s="35"/>
    </row>
    <row r="16" spans="1:11" ht="15" customHeight="1" x14ac:dyDescent="0.45">
      <c r="A16" s="118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" customHeight="1" x14ac:dyDescent="0.45">
      <c r="A17" s="118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" customHeight="1" x14ac:dyDescent="0.45">
      <c r="A18" s="118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customHeight="1" x14ac:dyDescent="0.45">
      <c r="A19" s="118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" customHeight="1" x14ac:dyDescent="0.45">
      <c r="A20" s="118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" customHeight="1" x14ac:dyDescent="0.45">
      <c r="A21" s="118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" customHeight="1" x14ac:dyDescent="0.45">
      <c r="A22" s="118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" customHeight="1" x14ac:dyDescent="0.45">
      <c r="A23" s="118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45">
      <c r="A24" s="118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" customHeight="1" x14ac:dyDescent="0.45">
      <c r="A25" s="118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6">
    <mergeCell ref="A1:J1"/>
    <mergeCell ref="A3:I3"/>
    <mergeCell ref="A4:D4"/>
    <mergeCell ref="E4:I4"/>
    <mergeCell ref="A5:D5"/>
    <mergeCell ref="E5:I5"/>
  </mergeCells>
  <pageMargins left="0.70866141732283472" right="0.70866141732283472" top="0.74803149606299213" bottom="0.74803149606299213" header="0.31496062992125984" footer="0.31496062992125984"/>
  <pageSetup paperSize="9" scale="50" fitToHeight="11" orientation="portrait" r:id="rId1"/>
  <headerFooter>
    <oddFooter>&amp;C&amp;D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workbookViewId="0">
      <selection activeCell="D10" sqref="D10"/>
    </sheetView>
  </sheetViews>
  <sheetFormatPr baseColWidth="10" defaultRowHeight="14.4" x14ac:dyDescent="0.3"/>
  <cols>
    <col min="1" max="1" width="11.44140625" customWidth="1"/>
    <col min="2" max="2" width="20.5546875" customWidth="1"/>
    <col min="3" max="3" width="11.44140625" customWidth="1"/>
    <col min="5" max="7" width="11.44140625" customWidth="1"/>
    <col min="10" max="10" width="23.109375" customWidth="1"/>
    <col min="11" max="11" width="11.44140625" customWidth="1"/>
    <col min="13" max="13" width="11.88671875" bestFit="1" customWidth="1"/>
  </cols>
  <sheetData>
    <row r="1" spans="1:13" ht="18.600000000000001" thickBot="1" x14ac:dyDescent="0.4">
      <c r="A1" s="208" t="s">
        <v>164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3" x14ac:dyDescent="0.3">
      <c r="A2" s="24"/>
      <c r="B2" s="24"/>
      <c r="C2" s="24"/>
      <c r="E2" s="24"/>
      <c r="F2" s="24"/>
      <c r="G2" s="24"/>
      <c r="I2" s="24"/>
      <c r="J2" s="24"/>
      <c r="K2" s="24"/>
      <c r="M2" s="119"/>
    </row>
    <row r="3" spans="1:13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3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3" ht="115.5" customHeight="1" x14ac:dyDescent="0.3">
      <c r="A5" s="246" t="s">
        <v>165</v>
      </c>
      <c r="B5" s="247"/>
      <c r="C5" s="247"/>
      <c r="D5" s="248"/>
      <c r="E5" s="220" t="s">
        <v>193</v>
      </c>
      <c r="F5" s="243"/>
      <c r="G5" s="243"/>
      <c r="H5" s="243"/>
      <c r="I5" s="244"/>
    </row>
  </sheetData>
  <mergeCells count="6">
    <mergeCell ref="A1:J1"/>
    <mergeCell ref="A3:I3"/>
    <mergeCell ref="A4:D4"/>
    <mergeCell ref="E4:I4"/>
    <mergeCell ref="A5:D5"/>
    <mergeCell ref="E5:I5"/>
  </mergeCells>
  <pageMargins left="0.70866141732283472" right="0.70866141732283472" top="0.74803149606299213" bottom="0.74803149606299213" header="0.31496062992125984" footer="0.31496062992125984"/>
  <pageSetup paperSize="9" scale="50" fitToHeight="11" orientation="portrait" r:id="rId1"/>
  <headerFooter>
    <oddFooter>&amp;C&amp;D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H12" sqref="H12"/>
    </sheetView>
  </sheetViews>
  <sheetFormatPr baseColWidth="10" defaultRowHeight="14.4" x14ac:dyDescent="0.3"/>
  <cols>
    <col min="1" max="1" width="11.44140625" customWidth="1"/>
    <col min="2" max="2" width="20.5546875" customWidth="1"/>
    <col min="3" max="3" width="11.44140625" customWidth="1"/>
    <col min="5" max="7" width="11.44140625" customWidth="1"/>
    <col min="10" max="10" width="23.109375" customWidth="1"/>
    <col min="11" max="11" width="11.44140625" customWidth="1"/>
  </cols>
  <sheetData>
    <row r="1" spans="1:11" ht="18.600000000000001" thickBot="1" x14ac:dyDescent="0.4">
      <c r="A1" s="208" t="s">
        <v>166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1" x14ac:dyDescent="0.3">
      <c r="A2" s="24"/>
      <c r="B2" s="24"/>
      <c r="C2" s="24"/>
      <c r="E2" s="24"/>
      <c r="F2" s="24"/>
      <c r="G2" s="24"/>
      <c r="I2" s="24"/>
      <c r="J2" s="24"/>
      <c r="K2" s="24"/>
    </row>
    <row r="3" spans="1:11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1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1" ht="115.5" customHeight="1" x14ac:dyDescent="0.3">
      <c r="A5" s="246" t="s">
        <v>188</v>
      </c>
      <c r="B5" s="247"/>
      <c r="C5" s="247"/>
      <c r="D5" s="248"/>
      <c r="E5" s="220" t="s">
        <v>202</v>
      </c>
      <c r="F5" s="243"/>
      <c r="G5" s="243"/>
      <c r="H5" s="243"/>
      <c r="I5" s="244"/>
    </row>
    <row r="7" spans="1:11" ht="18.75" customHeight="1" x14ac:dyDescent="0.4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18.75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1" ht="15" customHeight="1" x14ac:dyDescent="0.4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1" ht="15" customHeight="1" x14ac:dyDescent="0.4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1" ht="15" customHeight="1" x14ac:dyDescent="0.4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1" ht="15" customHeight="1" x14ac:dyDescent="0.45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1" ht="15" customHeight="1" x14ac:dyDescent="0.4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1" ht="15" customHeight="1" x14ac:dyDescent="0.4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ht="15" customHeight="1" x14ac:dyDescent="0.4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1" ht="15" customHeight="1" x14ac:dyDescent="0.4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" customHeight="1" x14ac:dyDescent="0.4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customHeight="1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" customHeight="1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" customHeight="1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" customHeight="1" x14ac:dyDescent="0.4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" customHeight="1" x14ac:dyDescent="0.4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4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" customHeight="1" x14ac:dyDescent="0.4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" customHeight="1" x14ac:dyDescent="0.4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5" customHeight="1" x14ac:dyDescent="0.45">
      <c r="A27" s="35"/>
      <c r="B27" s="35"/>
      <c r="C27" s="35"/>
      <c r="D27" s="35"/>
      <c r="E27" s="35"/>
      <c r="F27" s="35"/>
      <c r="G27" s="35"/>
      <c r="H27" s="35"/>
      <c r="I27" s="35"/>
      <c r="J27" s="35"/>
    </row>
  </sheetData>
  <mergeCells count="6">
    <mergeCell ref="A1:J1"/>
    <mergeCell ref="A3:I3"/>
    <mergeCell ref="A4:D4"/>
    <mergeCell ref="E4:I4"/>
    <mergeCell ref="A5:D5"/>
    <mergeCell ref="E5:I5"/>
  </mergeCells>
  <pageMargins left="0.70866141732283472" right="0.70866141732283472" top="0.74803149606299213" bottom="0.74803149606299213" header="0.31496062992125984" footer="0.31496062992125984"/>
  <pageSetup paperSize="9" scale="50" fitToHeight="11" orientation="portrait" r:id="rId1"/>
  <headerFooter>
    <oddFooter>&amp;C&amp;D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8" sqref="G8"/>
    </sheetView>
  </sheetViews>
  <sheetFormatPr baseColWidth="10" defaultRowHeight="14.4" x14ac:dyDescent="0.3"/>
  <sheetData>
    <row r="1" spans="1:10" ht="18.600000000000001" thickBot="1" x14ac:dyDescent="0.4">
      <c r="A1" s="208" t="s">
        <v>167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x14ac:dyDescent="0.3">
      <c r="A2" s="24"/>
      <c r="B2" s="24"/>
      <c r="C2" s="24"/>
      <c r="E2" s="24"/>
      <c r="F2" s="24"/>
      <c r="G2" s="24"/>
      <c r="I2" s="24"/>
      <c r="J2" s="24"/>
    </row>
    <row r="3" spans="1:10" ht="17.399999999999999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0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0" ht="96" customHeight="1" x14ac:dyDescent="0.3">
      <c r="A5" s="246" t="s">
        <v>168</v>
      </c>
      <c r="B5" s="247"/>
      <c r="C5" s="247"/>
      <c r="D5" s="248"/>
      <c r="E5" s="220" t="s">
        <v>225</v>
      </c>
      <c r="F5" s="243"/>
      <c r="G5" s="243"/>
      <c r="H5" s="243"/>
      <c r="I5" s="244"/>
    </row>
    <row r="8" spans="1:10" x14ac:dyDescent="0.3">
      <c r="E8" s="179" t="s">
        <v>226</v>
      </c>
    </row>
    <row r="9" spans="1:10" x14ac:dyDescent="0.3">
      <c r="E9" s="179" t="s">
        <v>227</v>
      </c>
    </row>
    <row r="10" spans="1:10" x14ac:dyDescent="0.3">
      <c r="E10" s="179" t="s">
        <v>228</v>
      </c>
    </row>
    <row r="11" spans="1:10" x14ac:dyDescent="0.3">
      <c r="E11" s="179" t="s">
        <v>229</v>
      </c>
    </row>
    <row r="12" spans="1:10" x14ac:dyDescent="0.3">
      <c r="E12" s="179" t="s">
        <v>230</v>
      </c>
    </row>
  </sheetData>
  <mergeCells count="6">
    <mergeCell ref="A1:J1"/>
    <mergeCell ref="A3:I3"/>
    <mergeCell ref="A4:D4"/>
    <mergeCell ref="E4:I4"/>
    <mergeCell ref="A5:D5"/>
    <mergeCell ref="E5:I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E5" sqref="E5:I5"/>
    </sheetView>
  </sheetViews>
  <sheetFormatPr baseColWidth="10" defaultRowHeight="14.4" x14ac:dyDescent="0.3"/>
  <cols>
    <col min="1" max="1" width="11.44140625" customWidth="1"/>
    <col min="2" max="2" width="20.5546875" customWidth="1"/>
    <col min="3" max="3" width="11.44140625" customWidth="1"/>
    <col min="5" max="7" width="11.44140625" customWidth="1"/>
    <col min="10" max="10" width="23.109375" customWidth="1"/>
    <col min="11" max="11" width="11.44140625" customWidth="1"/>
  </cols>
  <sheetData>
    <row r="1" spans="1:11" ht="18.600000000000001" thickBot="1" x14ac:dyDescent="0.4">
      <c r="A1" s="208" t="s">
        <v>169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1" x14ac:dyDescent="0.3">
      <c r="A2" s="24"/>
      <c r="B2" s="24"/>
      <c r="C2" s="24"/>
      <c r="E2" s="24"/>
      <c r="F2" s="24"/>
      <c r="G2" s="24"/>
      <c r="I2" s="24"/>
      <c r="J2" s="24"/>
      <c r="K2" s="24"/>
    </row>
    <row r="3" spans="1:11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1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1" ht="115.5" customHeight="1" x14ac:dyDescent="0.3">
      <c r="A5" s="246" t="s">
        <v>189</v>
      </c>
      <c r="B5" s="247"/>
      <c r="C5" s="247"/>
      <c r="D5" s="248"/>
      <c r="E5" s="220" t="s">
        <v>201</v>
      </c>
      <c r="F5" s="243"/>
      <c r="G5" s="243"/>
      <c r="H5" s="243"/>
      <c r="I5" s="244"/>
    </row>
    <row r="7" spans="1:11" ht="18.75" customHeight="1" x14ac:dyDescent="0.4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18.75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1" ht="15" customHeight="1" x14ac:dyDescent="0.4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1" ht="15" customHeight="1" x14ac:dyDescent="0.4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1" ht="15" customHeight="1" x14ac:dyDescent="0.4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1" ht="15" customHeight="1" x14ac:dyDescent="0.45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1" ht="15" customHeight="1" x14ac:dyDescent="0.4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1" ht="15" customHeight="1" x14ac:dyDescent="0.4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ht="15" customHeight="1" x14ac:dyDescent="0.4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1" ht="15" customHeight="1" x14ac:dyDescent="0.4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" customHeight="1" x14ac:dyDescent="0.4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customHeight="1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" customHeight="1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" customHeight="1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" customHeight="1" x14ac:dyDescent="0.4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" customHeight="1" x14ac:dyDescent="0.4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4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" customHeight="1" x14ac:dyDescent="0.4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" customHeight="1" x14ac:dyDescent="0.4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5" customHeight="1" x14ac:dyDescent="0.4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" customHeight="1" x14ac:dyDescent="0.45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15" customHeight="1" x14ac:dyDescent="0.45">
      <c r="A29" s="35"/>
      <c r="B29" s="35"/>
      <c r="C29" s="35"/>
      <c r="D29" s="35"/>
      <c r="E29" s="35"/>
      <c r="F29" s="35"/>
      <c r="G29" s="35"/>
      <c r="H29" s="35"/>
      <c r="I29" s="35"/>
      <c r="J29" s="35"/>
    </row>
  </sheetData>
  <mergeCells count="6">
    <mergeCell ref="A1:J1"/>
    <mergeCell ref="A3:I3"/>
    <mergeCell ref="A4:D4"/>
    <mergeCell ref="E4:I4"/>
    <mergeCell ref="A5:D5"/>
    <mergeCell ref="E5:I5"/>
  </mergeCells>
  <pageMargins left="0.70866141732283472" right="0.70866141732283472" top="0.74803149606299213" bottom="0.74803149606299213" header="0.31496062992125984" footer="0.31496062992125984"/>
  <pageSetup paperSize="9" scale="50" fitToHeight="11" orientation="portrait" r:id="rId1"/>
  <headerFooter>
    <oddFooter>&amp;C&amp;D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J4" sqref="J4"/>
    </sheetView>
  </sheetViews>
  <sheetFormatPr baseColWidth="10" defaultRowHeight="14.4" x14ac:dyDescent="0.3"/>
  <cols>
    <col min="1" max="1" width="11.44140625" customWidth="1"/>
    <col min="2" max="2" width="20.5546875" customWidth="1"/>
    <col min="3" max="3" width="11.44140625" customWidth="1"/>
    <col min="5" max="7" width="11.44140625" customWidth="1"/>
    <col min="10" max="10" width="23.109375" customWidth="1"/>
    <col min="11" max="11" width="11.44140625" customWidth="1"/>
  </cols>
  <sheetData>
    <row r="1" spans="1:11" ht="18.600000000000001" thickBot="1" x14ac:dyDescent="0.4">
      <c r="A1" s="208" t="s">
        <v>170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1" x14ac:dyDescent="0.3">
      <c r="A2" s="24"/>
      <c r="B2" s="24"/>
      <c r="C2" s="24"/>
      <c r="E2" s="24"/>
      <c r="F2" s="24"/>
      <c r="G2" s="24"/>
      <c r="I2" s="24"/>
      <c r="J2" s="24"/>
      <c r="K2" s="24"/>
    </row>
    <row r="3" spans="1:11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1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1" ht="115.5" customHeight="1" x14ac:dyDescent="0.3">
      <c r="A5" s="267" t="s">
        <v>190</v>
      </c>
      <c r="B5" s="247"/>
      <c r="C5" s="247"/>
      <c r="D5" s="248"/>
      <c r="E5" s="220" t="s">
        <v>231</v>
      </c>
      <c r="F5" s="243"/>
      <c r="G5" s="243"/>
      <c r="H5" s="243"/>
      <c r="I5" s="244"/>
    </row>
    <row r="7" spans="1:11" ht="18.75" customHeight="1" x14ac:dyDescent="0.45">
      <c r="A7" s="118"/>
      <c r="B7" s="35"/>
      <c r="C7" s="35"/>
      <c r="D7" s="35"/>
      <c r="E7" s="35"/>
      <c r="F7" s="35"/>
      <c r="G7" s="35"/>
      <c r="H7" s="35"/>
      <c r="I7" s="35"/>
      <c r="J7" s="35"/>
    </row>
    <row r="8" spans="1:11" ht="18.75" customHeight="1" x14ac:dyDescent="0.45">
      <c r="A8" s="118"/>
      <c r="B8" s="35"/>
      <c r="C8" s="35"/>
      <c r="D8" s="35"/>
      <c r="E8" s="35"/>
      <c r="F8" s="35"/>
      <c r="G8" s="35"/>
      <c r="H8" s="35"/>
      <c r="I8" s="35"/>
      <c r="J8" s="35"/>
    </row>
    <row r="9" spans="1:11" ht="15" customHeight="1" x14ac:dyDescent="0.45">
      <c r="A9" s="118"/>
      <c r="B9" s="35"/>
      <c r="C9" s="35"/>
      <c r="D9" s="35"/>
      <c r="E9" s="35"/>
      <c r="F9" s="35"/>
      <c r="G9" s="35"/>
      <c r="H9" s="35"/>
      <c r="I9" s="35"/>
      <c r="J9" s="35"/>
    </row>
    <row r="10" spans="1:11" ht="15" customHeight="1" x14ac:dyDescent="0.45">
      <c r="A10" s="118"/>
      <c r="B10" s="35"/>
      <c r="C10" s="35"/>
      <c r="D10" s="35"/>
      <c r="E10" s="35"/>
      <c r="F10" s="35"/>
      <c r="G10" s="35"/>
      <c r="H10" s="35"/>
      <c r="I10" s="35"/>
      <c r="J10" s="35"/>
    </row>
    <row r="11" spans="1:11" ht="15" customHeight="1" x14ac:dyDescent="0.45">
      <c r="A11" s="118"/>
      <c r="B11" s="35"/>
      <c r="C11" s="35"/>
      <c r="D11" s="35"/>
      <c r="E11" s="35"/>
      <c r="F11" s="35"/>
      <c r="G11" s="35"/>
      <c r="H11" s="35"/>
      <c r="I11" s="35"/>
      <c r="J11" s="35"/>
    </row>
    <row r="12" spans="1:11" ht="15" customHeight="1" x14ac:dyDescent="0.45">
      <c r="A12" s="118"/>
      <c r="B12" s="35"/>
      <c r="C12" s="35"/>
      <c r="D12" s="35"/>
      <c r="E12" s="35"/>
      <c r="F12" s="35"/>
      <c r="G12" s="35"/>
      <c r="H12" s="35"/>
      <c r="I12" s="35"/>
      <c r="J12" s="35"/>
    </row>
    <row r="13" spans="1:11" ht="15" customHeight="1" x14ac:dyDescent="0.45">
      <c r="A13" s="118"/>
      <c r="B13" s="35"/>
      <c r="C13" s="35"/>
      <c r="D13" s="35"/>
      <c r="E13" s="35"/>
      <c r="F13" s="35"/>
      <c r="G13" s="35"/>
      <c r="H13" s="35"/>
      <c r="I13" s="35"/>
      <c r="J13" s="35"/>
    </row>
    <row r="14" spans="1:11" ht="15" customHeight="1" x14ac:dyDescent="0.45">
      <c r="A14" s="118"/>
      <c r="B14" s="35"/>
      <c r="C14" s="35"/>
      <c r="D14" s="35"/>
      <c r="E14" s="35"/>
      <c r="F14" s="35"/>
      <c r="G14" s="35"/>
      <c r="H14" s="35"/>
      <c r="I14" s="35"/>
      <c r="J14" s="35"/>
    </row>
    <row r="15" spans="1:11" ht="15" customHeight="1" x14ac:dyDescent="0.45">
      <c r="A15" s="118"/>
      <c r="B15" s="35"/>
      <c r="C15" s="35"/>
      <c r="D15" s="35"/>
      <c r="E15" s="35"/>
      <c r="F15" s="35"/>
      <c r="G15" s="35"/>
      <c r="H15" s="35"/>
      <c r="I15" s="35"/>
      <c r="J15" s="35"/>
    </row>
    <row r="16" spans="1:11" ht="15" customHeight="1" x14ac:dyDescent="0.45">
      <c r="A16" s="118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" customHeight="1" x14ac:dyDescent="0.45">
      <c r="A17" s="118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" customHeight="1" x14ac:dyDescent="0.45">
      <c r="A18" s="118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customHeight="1" x14ac:dyDescent="0.45">
      <c r="A19" s="118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" customHeight="1" x14ac:dyDescent="0.45">
      <c r="A20" s="118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" customHeight="1" x14ac:dyDescent="0.45">
      <c r="A21" s="118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" customHeight="1" x14ac:dyDescent="0.45">
      <c r="A22" s="118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" customHeight="1" x14ac:dyDescent="0.45">
      <c r="A23" s="118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45">
      <c r="A24" s="118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" customHeight="1" x14ac:dyDescent="0.45">
      <c r="A25" s="118"/>
      <c r="B25" s="35"/>
      <c r="C25" s="35"/>
      <c r="D25" s="35"/>
      <c r="E25" s="35"/>
      <c r="F25" s="35"/>
      <c r="G25" s="35"/>
      <c r="H25" s="35"/>
      <c r="I25" s="35"/>
      <c r="J25" s="35"/>
    </row>
  </sheetData>
  <mergeCells count="6">
    <mergeCell ref="A1:J1"/>
    <mergeCell ref="A3:I3"/>
    <mergeCell ref="A4:D4"/>
    <mergeCell ref="E4:I4"/>
    <mergeCell ref="A5:D5"/>
    <mergeCell ref="E5:I5"/>
  </mergeCells>
  <pageMargins left="0.70866141732283472" right="0.70866141732283472" top="0.74803149606299213" bottom="0.74803149606299213" header="0.31496062992125984" footer="0.31496062992125984"/>
  <pageSetup paperSize="9" scale="50" fitToHeight="11" orientation="portrait" r:id="rId1"/>
  <headerFooter>
    <oddFooter>&amp;C&amp;D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zoomScale="59" zoomScaleNormal="59" workbookViewId="0">
      <pane xSplit="57048"/>
      <selection activeCell="H12" sqref="H12"/>
      <selection pane="topRight" activeCell="AE93" sqref="AE93"/>
    </sheetView>
  </sheetViews>
  <sheetFormatPr baseColWidth="10" defaultRowHeight="14.4" x14ac:dyDescent="0.3"/>
  <cols>
    <col min="1" max="1" width="16.44140625" customWidth="1"/>
    <col min="3" max="3" width="43.5546875" style="9" customWidth="1"/>
    <col min="4" max="4" width="18.44140625" customWidth="1"/>
    <col min="5" max="5" width="20.6640625" style="44" customWidth="1"/>
    <col min="6" max="6" width="23.88671875" customWidth="1"/>
    <col min="7" max="7" width="40.5546875" customWidth="1"/>
    <col min="8" max="8" width="112.88671875" customWidth="1"/>
    <col min="9" max="9" width="24" bestFit="1" customWidth="1"/>
    <col min="10" max="10" width="24.33203125" style="9" customWidth="1"/>
    <col min="15" max="15" width="18.33203125" customWidth="1"/>
    <col min="16" max="16" width="27.109375" bestFit="1" customWidth="1"/>
    <col min="17" max="17" width="27.6640625" bestFit="1" customWidth="1"/>
    <col min="18" max="18" width="35.33203125" bestFit="1" customWidth="1"/>
    <col min="19" max="19" width="39.6640625" bestFit="1" customWidth="1"/>
    <col min="20" max="20" width="31.6640625" bestFit="1" customWidth="1"/>
    <col min="23" max="23" width="20.88671875" bestFit="1" customWidth="1"/>
    <col min="24" max="24" width="27.6640625" bestFit="1" customWidth="1"/>
    <col min="25" max="25" width="26.5546875" bestFit="1" customWidth="1"/>
    <col min="26" max="26" width="31.6640625" bestFit="1" customWidth="1"/>
    <col min="36" max="36" width="255.6640625" customWidth="1"/>
  </cols>
  <sheetData>
    <row r="1" spans="1:26" ht="15.6" x14ac:dyDescent="0.3">
      <c r="A1" s="202" t="s">
        <v>0</v>
      </c>
      <c r="B1" s="202" t="s">
        <v>1</v>
      </c>
      <c r="C1" s="199" t="s">
        <v>2</v>
      </c>
      <c r="D1" s="202" t="s">
        <v>3</v>
      </c>
      <c r="E1" s="205" t="s">
        <v>64</v>
      </c>
      <c r="F1" s="196" t="s">
        <v>33</v>
      </c>
      <c r="G1" s="196" t="s">
        <v>75</v>
      </c>
      <c r="H1" s="196" t="s">
        <v>74</v>
      </c>
      <c r="I1" s="78" t="s">
        <v>73</v>
      </c>
      <c r="J1" s="199" t="s">
        <v>72</v>
      </c>
    </row>
    <row r="2" spans="1:26" ht="15.6" x14ac:dyDescent="0.3">
      <c r="A2" s="203"/>
      <c r="B2" s="203"/>
      <c r="C2" s="200"/>
      <c r="D2" s="203"/>
      <c r="E2" s="206"/>
      <c r="F2" s="197"/>
      <c r="G2" s="197"/>
      <c r="H2" s="197"/>
      <c r="I2" s="78" t="s">
        <v>87</v>
      </c>
      <c r="J2" s="200"/>
    </row>
    <row r="3" spans="1:26" ht="15.6" x14ac:dyDescent="0.3">
      <c r="A3" s="203"/>
      <c r="B3" s="203"/>
      <c r="C3" s="200"/>
      <c r="D3" s="203"/>
      <c r="E3" s="206"/>
      <c r="F3" s="197"/>
      <c r="G3" s="197"/>
      <c r="H3" s="197"/>
      <c r="I3" s="78" t="s">
        <v>76</v>
      </c>
      <c r="J3" s="200"/>
    </row>
    <row r="4" spans="1:26" ht="28.95" customHeight="1" x14ac:dyDescent="0.3">
      <c r="A4" s="203"/>
      <c r="B4" s="203"/>
      <c r="C4" s="200"/>
      <c r="D4" s="203"/>
      <c r="E4" s="206"/>
      <c r="F4" s="197"/>
      <c r="G4" s="197"/>
      <c r="H4" s="197"/>
      <c r="I4" s="78" t="s">
        <v>77</v>
      </c>
      <c r="J4" s="200"/>
    </row>
    <row r="5" spans="1:26" ht="15.6" x14ac:dyDescent="0.3">
      <c r="A5" s="203"/>
      <c r="B5" s="203"/>
      <c r="C5" s="200"/>
      <c r="D5" s="203"/>
      <c r="E5" s="206"/>
      <c r="F5" s="197"/>
      <c r="G5" s="197"/>
      <c r="H5" s="197"/>
      <c r="I5" s="78" t="s">
        <v>83</v>
      </c>
      <c r="J5" s="200"/>
    </row>
    <row r="6" spans="1:26" ht="15.6" x14ac:dyDescent="0.3">
      <c r="A6" s="204"/>
      <c r="B6" s="204"/>
      <c r="C6" s="201"/>
      <c r="D6" s="204"/>
      <c r="E6" s="207"/>
      <c r="F6" s="198"/>
      <c r="G6" s="198"/>
      <c r="H6" s="198"/>
      <c r="I6" s="79" t="s">
        <v>78</v>
      </c>
      <c r="J6" s="201"/>
      <c r="P6" t="s">
        <v>81</v>
      </c>
      <c r="Q6" t="s">
        <v>82</v>
      </c>
      <c r="R6" t="s">
        <v>84</v>
      </c>
      <c r="S6" t="s">
        <v>85</v>
      </c>
      <c r="T6" t="s">
        <v>86</v>
      </c>
      <c r="W6" t="s">
        <v>88</v>
      </c>
      <c r="X6" t="s">
        <v>89</v>
      </c>
      <c r="Y6" t="s">
        <v>90</v>
      </c>
      <c r="Z6" t="s">
        <v>91</v>
      </c>
    </row>
    <row r="7" spans="1:26" ht="91.2" customHeight="1" x14ac:dyDescent="0.3">
      <c r="A7" s="130" t="s">
        <v>4</v>
      </c>
      <c r="B7" s="86" t="s">
        <v>93</v>
      </c>
      <c r="C7" s="90" t="s">
        <v>180</v>
      </c>
      <c r="D7" s="131" t="s">
        <v>5</v>
      </c>
      <c r="E7" s="107">
        <f>Tableau_financier!G11</f>
        <v>154000</v>
      </c>
      <c r="F7" s="88" t="str">
        <f>Tableau_financier!I11</f>
        <v>TTC</v>
      </c>
      <c r="G7" s="132" t="str">
        <f>'0.1'!A$5</f>
        <v>❶ Progression du nombre d'actions engagées (conso financière)
❷ Nombre de réunions 
❸ Date de dépôt du dossier de candidature PAPI complet</v>
      </c>
      <c r="H7" s="132" t="str">
        <f>'0.1'!E$5</f>
        <v>❶
❷ 1 groupe de travail (01/02/21), 1 comité technique (30/03/21) et 1 comité de pilotage (24/09/21)
❸ /</v>
      </c>
      <c r="I7" s="66" t="s">
        <v>76</v>
      </c>
      <c r="J7" s="77">
        <f>Tableau_financier!J11/Tableau_financier!G11</f>
        <v>0.32370616883116882</v>
      </c>
      <c r="O7" s="1" t="s">
        <v>62</v>
      </c>
      <c r="P7" t="e">
        <f>COUNTIF(#REF!,"ANNULEE")</f>
        <v>#REF!</v>
      </c>
      <c r="Q7" t="e">
        <f>COUNTIF(#REF!,"TERMINÉE")</f>
        <v>#REF!</v>
      </c>
      <c r="R7" t="e">
        <f>COUNTIF(#REF!,"ENGAGÉE (&lt;50%)")</f>
        <v>#REF!</v>
      </c>
      <c r="S7" t="e">
        <f>COUNTIF(#REF!,"BIEN AVANCÉE (&gt;50%) ")</f>
        <v>#REF!</v>
      </c>
      <c r="T7" t="e">
        <f>COUNTIF(#REF!,"NON DÉMARÉE")</f>
        <v>#REF!</v>
      </c>
      <c r="V7" s="1" t="s">
        <v>62</v>
      </c>
      <c r="W7" t="e">
        <f>X7+Y7+Z7</f>
        <v>#REF!</v>
      </c>
      <c r="X7" t="e">
        <f>Q7</f>
        <v>#REF!</v>
      </c>
      <c r="Y7" t="e">
        <f>R7+S7</f>
        <v>#REF!</v>
      </c>
      <c r="Z7" t="e">
        <f>T7</f>
        <v>#REF!</v>
      </c>
    </row>
    <row r="8" spans="1:26" ht="77.25" customHeight="1" x14ac:dyDescent="0.3">
      <c r="A8" s="182" t="s">
        <v>23</v>
      </c>
      <c r="B8" s="86" t="s">
        <v>94</v>
      </c>
      <c r="C8" s="90" t="s">
        <v>129</v>
      </c>
      <c r="D8" s="85" t="s">
        <v>5</v>
      </c>
      <c r="E8" s="107">
        <f>Tableau_financier!G12</f>
        <v>18000</v>
      </c>
      <c r="F8" s="95" t="str">
        <f>Tableau_financier!I12</f>
        <v>TTC</v>
      </c>
      <c r="G8" s="84" t="str">
        <f>'1.1'!A$5</f>
        <v>❶Nombre de repères de submersion posés
❷Nombre de panneaux installés</v>
      </c>
      <c r="H8" s="84" t="str">
        <f>'1.1'!E$5</f>
        <v>❶ 0
❷ 0
Fabrication disques contours blanc 
réalisation des levés topographique par géomètres expert</v>
      </c>
      <c r="I8" s="66" t="s">
        <v>76</v>
      </c>
      <c r="J8" s="77">
        <f>Tableau_financier!J12/Tableau_financier!G12</f>
        <v>0.18881333333333333</v>
      </c>
    </row>
    <row r="9" spans="1:26" ht="105" customHeight="1" x14ac:dyDescent="0.3">
      <c r="A9" s="182"/>
      <c r="B9" s="86" t="s">
        <v>98</v>
      </c>
      <c r="C9" s="90" t="s">
        <v>130</v>
      </c>
      <c r="D9" s="85" t="s">
        <v>135</v>
      </c>
      <c r="E9" s="107">
        <f>Tableau_financier!G13</f>
        <v>24000</v>
      </c>
      <c r="F9" s="95" t="str">
        <f>Tableau_financier!I13</f>
        <v>TTC</v>
      </c>
      <c r="G9" s="84" t="str">
        <f>'1.2'!A$5</f>
        <v xml:space="preserve">❶ Nombre d'élèves sensibilisés dans le cadre du programme "habiter le marais" 
❷ Nombre de supports pédagogiques réalisés /
❸ Nombre de personnes participant à la journée d'échanges d'expérience / </v>
      </c>
      <c r="H9" s="84" t="str">
        <f>'1.2'!E$5</f>
        <v>❶ /
❷ /
❸ 16 participants au voyage détude en Normandie (thème "partage d'expériences entre territoires littoraux engagés dans des démarches d'adaptation au changement climatique")</v>
      </c>
      <c r="I9" s="66" t="s">
        <v>76</v>
      </c>
      <c r="J9" s="77">
        <f>Tableau_financier!J13/Tableau_financier!G13</f>
        <v>5.2383333333333337E-2</v>
      </c>
    </row>
    <row r="10" spans="1:26" ht="81.75" customHeight="1" x14ac:dyDescent="0.3">
      <c r="A10" s="182"/>
      <c r="B10" s="86" t="s">
        <v>99</v>
      </c>
      <c r="C10" s="94" t="s">
        <v>131</v>
      </c>
      <c r="D10" s="85" t="s">
        <v>5</v>
      </c>
      <c r="E10" s="107">
        <f>Tableau_financier!G14</f>
        <v>3000</v>
      </c>
      <c r="F10" s="95" t="str">
        <f>Tableau_financier!I14</f>
        <v>TTC</v>
      </c>
      <c r="G10" s="84" t="str">
        <f>'1.3'!A$5</f>
        <v>❶Communication autour de cette action
❷Nombre de communes accompagnées</v>
      </c>
      <c r="H10" s="84" t="str">
        <f>'1.3'!E$5</f>
        <v>❶ Information des communes couvertes par le PPRN (mails, échanges tel)
❷ Accompagnement de 3 communes (Saint-Froult, Moëze, Bourcefranc-le-Chapus). Transmission d'éléments administratifs &amp; financiers.</v>
      </c>
      <c r="I10" s="66" t="s">
        <v>76</v>
      </c>
      <c r="J10" s="77">
        <f>Tableau_financier!J14/Tableau_financier!G14</f>
        <v>0</v>
      </c>
    </row>
    <row r="11" spans="1:26" ht="106.2" customHeight="1" x14ac:dyDescent="0.3">
      <c r="A11" s="182"/>
      <c r="B11" s="86" t="s">
        <v>106</v>
      </c>
      <c r="C11" s="94" t="s">
        <v>132</v>
      </c>
      <c r="D11" s="85" t="s">
        <v>107</v>
      </c>
      <c r="E11" s="107">
        <f>Tableau_financier!G15</f>
        <v>11400</v>
      </c>
      <c r="F11" s="95" t="str">
        <f>Tableau_financier!I15</f>
        <v>TTC</v>
      </c>
      <c r="G11" s="84" t="str">
        <f>'1.4'!A$5</f>
        <v>❶ Taux de réalisation/actualisation des DICRIM
❷ Nombre/taux de foyers destinataire d'une exemplaire DICRIM
❸ Impression et diffusion des DICRIM et supports alternatifs</v>
      </c>
      <c r="H11" s="90" t="str">
        <f>'1.4'!E$5</f>
        <v>❶ /
❷ /
❸ /</v>
      </c>
      <c r="I11" s="66" t="s">
        <v>87</v>
      </c>
      <c r="J11" s="77">
        <f>Tableau_financier!J15/Tableau_financier!G15</f>
        <v>0</v>
      </c>
    </row>
    <row r="12" spans="1:26" ht="86.4" x14ac:dyDescent="0.3">
      <c r="A12" s="182"/>
      <c r="B12" s="86" t="s">
        <v>111</v>
      </c>
      <c r="C12" s="120" t="s">
        <v>133</v>
      </c>
      <c r="D12" s="85" t="s">
        <v>5</v>
      </c>
      <c r="E12" s="107">
        <f>Tableau_financier!G16</f>
        <v>240000</v>
      </c>
      <c r="F12" s="95" t="str">
        <f>Tableau_financier!I16</f>
        <v>TTC</v>
      </c>
      <c r="G12" s="84" t="str">
        <f>'1.5'!A$5</f>
        <v>❶ Modélisation des évènements selon le cahier des charges PAPI 3
❷ Définition et comparaison des scnéarios via analyse ACB/AMC
❸ Formalisatiopn d'une stratégie de sécurisation des personnes et des biens</v>
      </c>
      <c r="H12" s="84" t="str">
        <f>'1.5'!E$5</f>
        <v xml:space="preserve">❶ COPIL de lancement le 24/09/21 (réalisation de l'analyse des ouvrages, topographie et bathymétrie)
❷ 
❸
</v>
      </c>
      <c r="I12" s="66" t="s">
        <v>76</v>
      </c>
      <c r="J12" s="77">
        <f>Tableau_financier!J16/Tableau_financier!G16</f>
        <v>0.19097166666666665</v>
      </c>
    </row>
    <row r="13" spans="1:26" ht="108" customHeight="1" x14ac:dyDescent="0.3">
      <c r="A13" s="182"/>
      <c r="B13" s="86" t="s">
        <v>112</v>
      </c>
      <c r="C13" s="90" t="s">
        <v>134</v>
      </c>
      <c r="D13" s="85" t="s">
        <v>113</v>
      </c>
      <c r="E13" s="107">
        <f>Tableau_financier!G17</f>
        <v>120000</v>
      </c>
      <c r="F13" s="95" t="e">
        <f>Tableau_financier!#REF!</f>
        <v>#REF!</v>
      </c>
      <c r="G13" s="84" t="str">
        <f>'1.6'!A$5</f>
        <v>❶Nombre de réunion de suivi et de concertation
❷Cartographie des scénarios d'impacts à l'échéance 2050, 2080, 2100
❸ Production d'un atlas cartographique sur le foncier</v>
      </c>
      <c r="H13" s="84" t="str">
        <f>'1.6'!E$5</f>
        <v>❶ 1 réunion d'échange (06/08/21) et 1 groupe de travail (03/11/21) 
❷ 
❸</v>
      </c>
      <c r="I13" s="66" t="s">
        <v>76</v>
      </c>
      <c r="J13" s="77">
        <f>Tableau_financier!J17/Tableau_financier!G17</f>
        <v>0</v>
      </c>
    </row>
    <row r="14" spans="1:26" ht="72.75" customHeight="1" x14ac:dyDescent="0.3">
      <c r="A14" s="182"/>
      <c r="B14" s="86" t="s">
        <v>115</v>
      </c>
      <c r="C14" s="94" t="s">
        <v>136</v>
      </c>
      <c r="D14" s="85" t="s">
        <v>5</v>
      </c>
      <c r="E14" s="107">
        <f>Tableau_financier!G18</f>
        <v>3600</v>
      </c>
      <c r="F14" s="95" t="str">
        <f>Tableau_financier!I17</f>
        <v>TTC</v>
      </c>
      <c r="G14" s="84" t="str">
        <f>'1.7'!A$5</f>
        <v>❶ Nombre de stations et de panneaux posés
❷Création d'une plateforme</v>
      </c>
      <c r="H14" s="90" t="str">
        <f>'1.7'!E$5</f>
        <v xml:space="preserve">❶ /
❷ /
</v>
      </c>
      <c r="I14" s="66" t="s">
        <v>76</v>
      </c>
      <c r="J14" s="77">
        <f>Tableau_financier!J18/Tableau_financier!G18</f>
        <v>0</v>
      </c>
    </row>
    <row r="15" spans="1:26" ht="60" customHeight="1" x14ac:dyDescent="0.3">
      <c r="A15" s="121" t="s">
        <v>6</v>
      </c>
      <c r="B15" s="86" t="s">
        <v>116</v>
      </c>
      <c r="C15" s="94" t="s">
        <v>137</v>
      </c>
      <c r="D15" s="84" t="s">
        <v>141</v>
      </c>
      <c r="E15" s="107"/>
      <c r="F15" s="95" t="str">
        <f>Tableau_financier!I18</f>
        <v>TTC</v>
      </c>
      <c r="G15" s="84" t="str">
        <f>'2.1'!A$5</f>
        <v>❶ Participation des EPCI aux réunions du programme SURVEY 17
❷ Prise en main du portail web dédié par les EPCI</v>
      </c>
      <c r="H15" s="84" t="str">
        <f>'2.1'!E$5</f>
        <v xml:space="preserve">❶
❷ Oui
</v>
      </c>
      <c r="I15" s="66" t="s">
        <v>77</v>
      </c>
      <c r="J15" s="77"/>
    </row>
    <row r="16" spans="1:26" ht="73.5" customHeight="1" x14ac:dyDescent="0.3">
      <c r="A16" s="89" t="s">
        <v>7</v>
      </c>
      <c r="B16" s="93" t="s">
        <v>118</v>
      </c>
      <c r="C16" s="90" t="s">
        <v>138</v>
      </c>
      <c r="D16" s="84" t="s">
        <v>5</v>
      </c>
      <c r="E16" s="107"/>
      <c r="F16" s="95">
        <f>Tableau_financier!I19</f>
        <v>0</v>
      </c>
      <c r="G16" s="84" t="str">
        <f>'3.1'!A$5</f>
        <v xml:space="preserve">❶ Réalisation et actualisation des PCS
❷Nombre de réunions d'information et techniques </v>
      </c>
      <c r="H16" s="90" t="str">
        <f>'3.1'!E$5</f>
        <v>❶ /
❷ /
❸ /</v>
      </c>
      <c r="I16" s="66" t="s">
        <v>87</v>
      </c>
      <c r="J16" s="77"/>
    </row>
    <row r="17" spans="1:10" ht="90" customHeight="1" x14ac:dyDescent="0.3">
      <c r="A17" s="194" t="s">
        <v>8</v>
      </c>
      <c r="B17" s="93" t="s">
        <v>119</v>
      </c>
      <c r="C17" s="94" t="s">
        <v>139</v>
      </c>
      <c r="D17" s="85" t="s">
        <v>117</v>
      </c>
      <c r="E17" s="107"/>
      <c r="F17" s="95">
        <f>Tableau_financier!I20</f>
        <v>0</v>
      </c>
      <c r="G17" s="90" t="str">
        <f>'4.1'!A$5</f>
        <v xml:space="preserve">❶ Participations aux réunions et groupe de travail des documents de planification urbaine
❷ Production d'une guide de prise en compte du risque dans l'urbanisme
</v>
      </c>
      <c r="H17" s="84" t="str">
        <f>'4.1'!E$5</f>
        <v xml:space="preserve">❶ Relecture et avis sur la partie "risques littoraux" DOO Pays Rochefortais
❷ /
</v>
      </c>
      <c r="I17" s="66" t="s">
        <v>76</v>
      </c>
      <c r="J17" s="77"/>
    </row>
    <row r="18" spans="1:10" ht="69.75" customHeight="1" x14ac:dyDescent="0.3">
      <c r="A18" s="195"/>
      <c r="B18" s="93" t="s">
        <v>142</v>
      </c>
      <c r="C18" s="94" t="s">
        <v>143</v>
      </c>
      <c r="D18" s="85" t="s">
        <v>107</v>
      </c>
      <c r="E18" s="107"/>
      <c r="F18" s="95">
        <f>Tableau_financier!I21</f>
        <v>0</v>
      </c>
      <c r="G18" s="84" t="str">
        <f>'4.2'!A$5</f>
        <v xml:space="preserve">❶ Approbation du PPRN Bassin de la Seudre et marais de Brouage
</v>
      </c>
      <c r="H18" s="84" t="str">
        <f>'4.2'!E$5</f>
        <v xml:space="preserve">❶ finalisation des documents réglementaires
</v>
      </c>
      <c r="I18" s="66" t="s">
        <v>77</v>
      </c>
      <c r="J18" s="77"/>
    </row>
    <row r="19" spans="1:10" ht="86.4" x14ac:dyDescent="0.3">
      <c r="A19" s="121" t="s">
        <v>9</v>
      </c>
      <c r="B19" s="93" t="s">
        <v>120</v>
      </c>
      <c r="C19" s="94" t="s">
        <v>140</v>
      </c>
      <c r="D19" s="84" t="s">
        <v>5</v>
      </c>
      <c r="E19" s="107"/>
      <c r="F19" s="95">
        <f>Tableau_financier!I22</f>
        <v>0</v>
      </c>
      <c r="G19" s="84" t="str">
        <f>'5.1'!A$5</f>
        <v>❶ Nombre de bâtiments ayant bénéficié de levés topographiques
❷ Production d'une table SIG des enjeux avec renseignement des champs relatives à la vulnérabilité (altimétrie du terrain naturel, cote plancher, etc.) et à la typologie du bâti</v>
      </c>
      <c r="H19" s="84" t="str">
        <f>'5.1'!E$5</f>
        <v xml:space="preserve">❶ /
❷ /
</v>
      </c>
      <c r="I19" s="66" t="s">
        <v>87</v>
      </c>
      <c r="J19" s="77"/>
    </row>
    <row r="20" spans="1:10" ht="152.4" customHeight="1" x14ac:dyDescent="0.3">
      <c r="A20" s="92" t="s">
        <v>172</v>
      </c>
      <c r="B20" s="105" t="s">
        <v>121</v>
      </c>
      <c r="C20" s="90" t="s">
        <v>144</v>
      </c>
      <c r="D20" s="84" t="s">
        <v>5</v>
      </c>
      <c r="E20" s="107"/>
      <c r="F20" s="95">
        <f>Tableau_financier!I23</f>
        <v>0</v>
      </c>
      <c r="G20" s="84" t="str">
        <f>'6.1'!A$5</f>
        <v xml:space="preserve">❶ Réalisation des études et des travaux </v>
      </c>
      <c r="H20" s="84" t="str">
        <f>'6.1'!E$5</f>
        <v xml:space="preserve">❶ 
</v>
      </c>
      <c r="I20" s="66" t="s">
        <v>87</v>
      </c>
      <c r="J20" s="77"/>
    </row>
    <row r="21" spans="1:10" ht="43.2" customHeight="1" x14ac:dyDescent="0.3"/>
    <row r="22" spans="1:10" ht="14.4" customHeight="1" x14ac:dyDescent="0.3">
      <c r="E22" s="134">
        <f>SUM(E7:E20)</f>
        <v>574000</v>
      </c>
    </row>
  </sheetData>
  <mergeCells count="11">
    <mergeCell ref="A17:A18"/>
    <mergeCell ref="G1:G6"/>
    <mergeCell ref="H1:H6"/>
    <mergeCell ref="J1:J6"/>
    <mergeCell ref="B1:B6"/>
    <mergeCell ref="C1:C6"/>
    <mergeCell ref="D1:D6"/>
    <mergeCell ref="E1:E6"/>
    <mergeCell ref="F1:F6"/>
    <mergeCell ref="A8:A14"/>
    <mergeCell ref="A1:A6"/>
  </mergeCells>
  <conditionalFormatting sqref="I7:I20">
    <cfRule type="cellIs" dxfId="4" priority="6" operator="equal">
      <formula>$I$5</formula>
    </cfRule>
    <cfRule type="cellIs" dxfId="3" priority="7" operator="equal">
      <formula>$I$4</formula>
    </cfRule>
    <cfRule type="cellIs" dxfId="2" priority="8" operator="equal">
      <formula>$I$3</formula>
    </cfRule>
    <cfRule type="cellIs" dxfId="1" priority="9" operator="equal">
      <formula>$I$2</formula>
    </cfRule>
    <cfRule type="cellIs" dxfId="0" priority="10" operator="equal">
      <formula>$I$6</formula>
    </cfRule>
  </conditionalFormatting>
  <dataValidations count="1">
    <dataValidation type="list" allowBlank="1" showInputMessage="1" showErrorMessage="1" sqref="I7:I20">
      <formula1>$I$2:$I$6</formula1>
    </dataValidation>
  </dataValidations>
  <hyperlinks>
    <hyperlink ref="B8" location="'1.1'!A1" display="1.1"/>
    <hyperlink ref="B9" location="'1.2'!A1" display="1.2"/>
    <hyperlink ref="B10" location="'1.3'!A1" display="1.3"/>
    <hyperlink ref="B11" location="'1.4'!A1" display="1.4"/>
    <hyperlink ref="B12" location="'1.5'!A1" display="1.5"/>
    <hyperlink ref="B13" location="'1.6'!A1" display="1.6"/>
    <hyperlink ref="B14" location="'1.7'!A1" display="1.7"/>
    <hyperlink ref="B15" location="'2.1'!A1" display="2.1"/>
    <hyperlink ref="B16" location="'3.1'!A1" display="3.1"/>
    <hyperlink ref="B17" location="'4.1'!A1" display="4.1"/>
    <hyperlink ref="B19" location="'5.1'!A1" display="5.1"/>
    <hyperlink ref="B20" location="'6.1'!A1" display="6.1"/>
    <hyperlink ref="B7" location="'0.1'!A1" display="0.1"/>
    <hyperlink ref="B18" location="'4.2'!A1" display="4.2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53" zoomScaleNormal="100" workbookViewId="0">
      <selection activeCell="C64" sqref="C64"/>
    </sheetView>
  </sheetViews>
  <sheetFormatPr baseColWidth="10" defaultRowHeight="14.4" x14ac:dyDescent="0.3"/>
  <cols>
    <col min="1" max="1" width="50.88671875" bestFit="1" customWidth="1"/>
    <col min="2" max="2" width="29" bestFit="1" customWidth="1"/>
    <col min="3" max="3" width="33.44140625" customWidth="1"/>
    <col min="4" max="4" width="31.6640625" customWidth="1"/>
    <col min="5" max="5" width="24.6640625" bestFit="1" customWidth="1"/>
    <col min="9" max="9" width="30.5546875" customWidth="1"/>
    <col min="10" max="10" width="33" customWidth="1"/>
    <col min="11" max="11" width="32.5546875" customWidth="1"/>
    <col min="12" max="12" width="30.21875" customWidth="1"/>
  </cols>
  <sheetData>
    <row r="1" spans="1:12" x14ac:dyDescent="0.3">
      <c r="B1" s="169" t="s">
        <v>122</v>
      </c>
      <c r="C1" s="169" t="s">
        <v>123</v>
      </c>
      <c r="D1" s="169" t="s">
        <v>126</v>
      </c>
      <c r="E1" s="169" t="s">
        <v>53</v>
      </c>
      <c r="J1" s="167" t="s">
        <v>123</v>
      </c>
      <c r="K1" s="168" t="s">
        <v>124</v>
      </c>
      <c r="L1" s="168" t="s">
        <v>125</v>
      </c>
    </row>
    <row r="2" spans="1:12" ht="28.8" x14ac:dyDescent="0.3">
      <c r="A2" s="165" t="s">
        <v>206</v>
      </c>
      <c r="B2" s="163">
        <v>420000</v>
      </c>
      <c r="C2" s="163">
        <f>Tableau_financier!J12+Tableau_financier!J13+Tableau_financier!J14+Tableau_financier!J15+Tableau_financier!J16+Tableau_financier!J17+Tableau_financier!J18</f>
        <v>50489.039999999994</v>
      </c>
      <c r="D2" s="170">
        <f>C2/B2</f>
        <v>0.12021199999999999</v>
      </c>
      <c r="E2" s="163">
        <f>Tableau_financier!AC12+Tableau_financier!AC13+Tableau_financier!AC14+Tableau_financier!AC15+Tableau_financier!AC16+Tableau_financier!AC17+Tableau_financier!AC18</f>
        <v>38700</v>
      </c>
      <c r="I2" s="166" t="s">
        <v>4</v>
      </c>
      <c r="J2" s="152">
        <f>'0.1'!J15</f>
        <v>49850.75</v>
      </c>
      <c r="K2" s="8"/>
      <c r="L2" s="8"/>
    </row>
    <row r="3" spans="1:12" ht="28.8" x14ac:dyDescent="0.3">
      <c r="A3" s="165" t="s">
        <v>207</v>
      </c>
      <c r="B3" s="163"/>
      <c r="C3" s="163"/>
      <c r="D3" s="170"/>
      <c r="E3" s="163"/>
      <c r="I3" s="166" t="s">
        <v>181</v>
      </c>
      <c r="J3" s="163">
        <f>'1.1'!H19+'1.2'!H19+'1.3'!H16+'1.5'!I20+'1.6'!I20+'1.7'!I20</f>
        <v>50489.039999999994</v>
      </c>
      <c r="K3" s="163"/>
      <c r="L3" s="163"/>
    </row>
    <row r="4" spans="1:12" ht="28.8" x14ac:dyDescent="0.3">
      <c r="A4" s="165" t="s">
        <v>209</v>
      </c>
      <c r="B4" s="163"/>
      <c r="C4" s="163"/>
      <c r="D4" s="170"/>
      <c r="E4" s="163"/>
      <c r="I4" s="166" t="s">
        <v>63</v>
      </c>
      <c r="J4" s="163"/>
      <c r="K4" s="163"/>
      <c r="L4" s="163"/>
    </row>
    <row r="5" spans="1:12" ht="28.8" x14ac:dyDescent="0.3">
      <c r="A5" s="165" t="s">
        <v>208</v>
      </c>
      <c r="B5" s="163"/>
      <c r="C5" s="163"/>
      <c r="D5" s="170"/>
      <c r="E5" s="163"/>
      <c r="I5" s="166" t="s">
        <v>58</v>
      </c>
      <c r="J5" s="163"/>
      <c r="K5" s="163"/>
      <c r="L5" s="163"/>
    </row>
    <row r="6" spans="1:12" ht="28.8" x14ac:dyDescent="0.3">
      <c r="A6" s="165" t="s">
        <v>210</v>
      </c>
      <c r="B6" s="163"/>
      <c r="C6" s="163"/>
      <c r="D6" s="170"/>
      <c r="E6" s="163"/>
      <c r="I6" s="166" t="s">
        <v>59</v>
      </c>
      <c r="J6" s="163"/>
      <c r="K6" s="163"/>
      <c r="L6" s="163"/>
    </row>
    <row r="7" spans="1:12" ht="28.8" x14ac:dyDescent="0.3">
      <c r="A7" s="165" t="s">
        <v>211</v>
      </c>
      <c r="B7" s="163"/>
      <c r="C7" s="163"/>
      <c r="D7" s="170"/>
      <c r="E7" s="163"/>
      <c r="I7" s="166" t="s">
        <v>60</v>
      </c>
      <c r="J7" s="163"/>
      <c r="K7" s="163"/>
      <c r="L7" s="163"/>
    </row>
    <row r="8" spans="1:12" x14ac:dyDescent="0.3">
      <c r="D8" s="57"/>
      <c r="I8" s="166" t="s">
        <v>10</v>
      </c>
      <c r="J8" s="163"/>
      <c r="K8" s="163"/>
      <c r="L8" s="163"/>
    </row>
    <row r="9" spans="1:12" x14ac:dyDescent="0.3">
      <c r="A9" s="16" t="s">
        <v>54</v>
      </c>
      <c r="B9" s="60">
        <f>SUM(B2:B8)</f>
        <v>420000</v>
      </c>
      <c r="C9" s="60">
        <f>SUM(C2:C8)</f>
        <v>50489.039999999994</v>
      </c>
      <c r="D9" s="82">
        <f>C9/B9</f>
        <v>0.12021199999999999</v>
      </c>
      <c r="E9" s="60">
        <f>SUM(E2:E8)</f>
        <v>38700</v>
      </c>
      <c r="I9" s="16" t="s">
        <v>54</v>
      </c>
      <c r="J9" s="60">
        <f>SUM(J2:J8)</f>
        <v>100339.79</v>
      </c>
      <c r="K9" s="60">
        <v>0</v>
      </c>
      <c r="L9" s="60">
        <v>0</v>
      </c>
    </row>
    <row r="10" spans="1:12" x14ac:dyDescent="0.3">
      <c r="C10" s="57"/>
      <c r="D10" s="57"/>
      <c r="E10" s="57"/>
    </row>
    <row r="39" spans="1:4" x14ac:dyDescent="0.3">
      <c r="B39" s="171" t="s">
        <v>79</v>
      </c>
      <c r="C39" s="171" t="s">
        <v>127</v>
      </c>
    </row>
    <row r="40" spans="1:4" x14ac:dyDescent="0.3">
      <c r="A40">
        <v>2021</v>
      </c>
      <c r="B40" s="163">
        <f>J9</f>
        <v>100339.79</v>
      </c>
      <c r="C40" s="163">
        <f>J9</f>
        <v>100339.79</v>
      </c>
      <c r="D40" s="80"/>
    </row>
    <row r="41" spans="1:4" x14ac:dyDescent="0.3">
      <c r="A41">
        <v>2022</v>
      </c>
      <c r="B41" s="163"/>
      <c r="C41" s="163">
        <f>K9</f>
        <v>0</v>
      </c>
      <c r="D41" s="80"/>
    </row>
    <row r="42" spans="1:4" x14ac:dyDescent="0.3">
      <c r="A42">
        <v>2023</v>
      </c>
      <c r="B42" s="163"/>
      <c r="C42" s="163">
        <f>L9</f>
        <v>0</v>
      </c>
      <c r="D42" s="80"/>
    </row>
    <row r="58" spans="1:3" x14ac:dyDescent="0.3">
      <c r="B58" s="16" t="s">
        <v>61</v>
      </c>
      <c r="C58" s="16" t="s">
        <v>220</v>
      </c>
    </row>
    <row r="59" spans="1:3" x14ac:dyDescent="0.3">
      <c r="A59" s="8" t="s">
        <v>5</v>
      </c>
      <c r="B59" s="163">
        <f>Tableau_financier!J11+Tableau_financier!J12+Tableau_financier!J14+Tableau_financier!J16</f>
        <v>99082.59</v>
      </c>
      <c r="C59" s="152">
        <f>Tableau_financier!AE11+Tableau_financier!AE12+Tableau_financier!AE14+Tableau_financier!AE16</f>
        <v>42192.27</v>
      </c>
    </row>
    <row r="60" spans="1:3" x14ac:dyDescent="0.3">
      <c r="A60" s="8" t="s">
        <v>204</v>
      </c>
      <c r="B60" s="163">
        <f>Tableau_financier!J13+Tableau_financier!J17+Tableau_financier!J18</f>
        <v>1257.2</v>
      </c>
      <c r="C60" s="8"/>
    </row>
    <row r="61" spans="1:3" x14ac:dyDescent="0.3">
      <c r="A61" s="8" t="s">
        <v>107</v>
      </c>
      <c r="B61" s="163">
        <f>Tableau_financier!J15</f>
        <v>0</v>
      </c>
      <c r="C61" s="8"/>
    </row>
    <row r="62" spans="1:3" x14ac:dyDescent="0.3">
      <c r="B62" s="10"/>
    </row>
    <row r="63" spans="1:3" x14ac:dyDescent="0.3">
      <c r="B63" s="10"/>
    </row>
    <row r="64" spans="1:3" x14ac:dyDescent="0.3">
      <c r="B64" s="10"/>
    </row>
    <row r="65" spans="1:2" x14ac:dyDescent="0.3">
      <c r="B65" s="10"/>
    </row>
    <row r="66" spans="1:2" x14ac:dyDescent="0.3">
      <c r="B66" s="10"/>
    </row>
    <row r="67" spans="1:2" x14ac:dyDescent="0.3">
      <c r="B67" s="60">
        <f>SUM(B59:B66)</f>
        <v>100339.79</v>
      </c>
    </row>
    <row r="79" spans="1:2" x14ac:dyDescent="0.3">
      <c r="A79" s="164" t="s">
        <v>55</v>
      </c>
    </row>
    <row r="80" spans="1:2" x14ac:dyDescent="0.3">
      <c r="A80" s="8" t="s">
        <v>32</v>
      </c>
      <c r="B80" s="163">
        <f>Tableau_financier!N26</f>
        <v>52386.42</v>
      </c>
    </row>
    <row r="81" spans="1:2" x14ac:dyDescent="0.3">
      <c r="A81" s="8" t="s">
        <v>17</v>
      </c>
      <c r="B81" s="163">
        <f>Tableau_financier!R26</f>
        <v>4503.8999999999996</v>
      </c>
    </row>
    <row r="82" spans="1:2" x14ac:dyDescent="0.3">
      <c r="A82" s="8" t="s">
        <v>45</v>
      </c>
      <c r="B82" s="163">
        <f>Tableau_financier!V26</f>
        <v>0</v>
      </c>
    </row>
    <row r="83" spans="1:2" x14ac:dyDescent="0.3">
      <c r="A83" s="8" t="s">
        <v>52</v>
      </c>
      <c r="B83" s="163">
        <f>Tableau_financier!Z26</f>
        <v>0</v>
      </c>
    </row>
    <row r="86" spans="1:2" x14ac:dyDescent="0.3">
      <c r="B86" s="60">
        <f>SUM(B80:B85)</f>
        <v>56890.32</v>
      </c>
    </row>
    <row r="88" spans="1:2" x14ac:dyDescent="0.3">
      <c r="A88" s="164"/>
    </row>
    <row r="89" spans="1:2" x14ac:dyDescent="0.3">
      <c r="A89" s="8" t="s">
        <v>215</v>
      </c>
      <c r="B89" s="8">
        <f>Tableau_financier!AA26</f>
        <v>33131.629999999997</v>
      </c>
    </row>
    <row r="90" spans="1:2" x14ac:dyDescent="0.3">
      <c r="A90" s="8" t="s">
        <v>216</v>
      </c>
      <c r="B90" s="8">
        <f>Tableau_financier!AB26</f>
        <v>17044.419999999998</v>
      </c>
    </row>
    <row r="92" spans="1:2" x14ac:dyDescent="0.3">
      <c r="B92" s="16">
        <f>B89+B90</f>
        <v>50176.049999999996</v>
      </c>
    </row>
    <row r="104" spans="2:2" x14ac:dyDescent="0.3">
      <c r="B104" s="10"/>
    </row>
    <row r="105" spans="2:2" x14ac:dyDescent="0.3">
      <c r="B105" s="10"/>
    </row>
    <row r="106" spans="2:2" x14ac:dyDescent="0.3">
      <c r="B106" s="10"/>
    </row>
    <row r="107" spans="2:2" x14ac:dyDescent="0.3">
      <c r="B107" s="10"/>
    </row>
    <row r="108" spans="2:2" x14ac:dyDescent="0.3">
      <c r="B108" s="10"/>
    </row>
    <row r="109" spans="2:2" x14ac:dyDescent="0.3">
      <c r="B109" s="10"/>
    </row>
    <row r="110" spans="2:2" x14ac:dyDescent="0.3">
      <c r="B110" s="10"/>
    </row>
    <row r="111" spans="2:2" x14ac:dyDescent="0.3">
      <c r="B111" s="10"/>
    </row>
    <row r="112" spans="2:2" x14ac:dyDescent="0.3">
      <c r="B112" s="10"/>
    </row>
    <row r="113" spans="2:2" x14ac:dyDescent="0.3">
      <c r="B113" s="10"/>
    </row>
    <row r="114" spans="2:2" x14ac:dyDescent="0.3">
      <c r="B114" s="10"/>
    </row>
    <row r="115" spans="2:2" x14ac:dyDescent="0.3">
      <c r="B115" s="10"/>
    </row>
    <row r="116" spans="2:2" x14ac:dyDescent="0.3">
      <c r="B116" s="10"/>
    </row>
    <row r="117" spans="2:2" x14ac:dyDescent="0.3">
      <c r="B117" s="10"/>
    </row>
    <row r="118" spans="2:2" x14ac:dyDescent="0.3">
      <c r="B118" s="6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opLeftCell="A8" zoomScaleNormal="100" workbookViewId="0">
      <selection activeCell="E20" sqref="E20"/>
    </sheetView>
  </sheetViews>
  <sheetFormatPr baseColWidth="10" defaultRowHeight="14.4" x14ac:dyDescent="0.3"/>
  <cols>
    <col min="1" max="1" width="15.6640625" bestFit="1" customWidth="1"/>
    <col min="2" max="2" width="21.33203125" bestFit="1" customWidth="1"/>
    <col min="3" max="3" width="8.5546875" bestFit="1" customWidth="1"/>
    <col min="4" max="4" width="24.109375" customWidth="1"/>
    <col min="5" max="5" width="16.6640625" customWidth="1"/>
    <col min="9" max="9" width="13.5546875" bestFit="1" customWidth="1"/>
    <col min="10" max="10" width="12.33203125" bestFit="1" customWidth="1"/>
    <col min="11" max="11" width="24.6640625" customWidth="1"/>
    <col min="12" max="12" width="17.109375" bestFit="1" customWidth="1"/>
  </cols>
  <sheetData>
    <row r="1" spans="1:11" ht="18.600000000000001" thickBot="1" x14ac:dyDescent="0.4">
      <c r="A1" s="208" t="s">
        <v>96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</row>
    <row r="3" spans="1:11" ht="15" customHeight="1" x14ac:dyDescent="0.45">
      <c r="A3" s="211" t="s">
        <v>46</v>
      </c>
      <c r="B3" s="212"/>
      <c r="C3" s="212"/>
      <c r="D3" s="212"/>
      <c r="E3" s="212"/>
      <c r="F3" s="212"/>
      <c r="G3" s="212"/>
      <c r="H3" s="212"/>
      <c r="I3" s="213"/>
    </row>
    <row r="4" spans="1:11" ht="15" customHeight="1" x14ac:dyDescent="0.3">
      <c r="A4" s="214" t="s">
        <v>48</v>
      </c>
      <c r="B4" s="215"/>
      <c r="C4" s="215"/>
      <c r="D4" s="216"/>
      <c r="E4" s="214" t="s">
        <v>47</v>
      </c>
      <c r="F4" s="215"/>
      <c r="G4" s="215"/>
      <c r="H4" s="215"/>
      <c r="I4" s="216"/>
    </row>
    <row r="5" spans="1:11" ht="78" customHeight="1" x14ac:dyDescent="0.3">
      <c r="A5" s="217" t="s">
        <v>183</v>
      </c>
      <c r="B5" s="218"/>
      <c r="C5" s="218"/>
      <c r="D5" s="219"/>
      <c r="E5" s="220" t="s">
        <v>203</v>
      </c>
      <c r="F5" s="221"/>
      <c r="G5" s="221"/>
      <c r="H5" s="221"/>
      <c r="I5" s="222"/>
    </row>
    <row r="7" spans="1:11" x14ac:dyDescent="0.3">
      <c r="D7" s="150"/>
      <c r="E7" s="150"/>
    </row>
    <row r="9" spans="1:11" ht="17.399999999999999" x14ac:dyDescent="0.45">
      <c r="A9" s="232" t="s">
        <v>37</v>
      </c>
      <c r="B9" s="232"/>
      <c r="C9" s="232"/>
      <c r="D9" s="232"/>
      <c r="E9" s="232"/>
      <c r="F9" s="35"/>
      <c r="G9" s="35"/>
      <c r="I9" s="211" t="s">
        <v>38</v>
      </c>
      <c r="J9" s="212"/>
      <c r="K9" s="213"/>
    </row>
    <row r="10" spans="1:11" ht="17.399999999999999" x14ac:dyDescent="0.45">
      <c r="B10" s="28"/>
      <c r="D10" s="128" t="s">
        <v>176</v>
      </c>
      <c r="E10" s="129" t="s">
        <v>192</v>
      </c>
      <c r="F10" s="149"/>
      <c r="I10" s="28"/>
    </row>
    <row r="11" spans="1:11" x14ac:dyDescent="0.3">
      <c r="A11" s="223">
        <v>2021</v>
      </c>
      <c r="B11" s="226" t="s">
        <v>19</v>
      </c>
      <c r="C11" s="227"/>
      <c r="D11" s="122">
        <v>0.5</v>
      </c>
      <c r="E11" s="122">
        <v>0.3</v>
      </c>
      <c r="F11" s="67"/>
      <c r="I11" s="7" t="s">
        <v>14</v>
      </c>
      <c r="J11" s="7" t="s">
        <v>35</v>
      </c>
      <c r="K11" s="7" t="s">
        <v>16</v>
      </c>
    </row>
    <row r="12" spans="1:11" x14ac:dyDescent="0.3">
      <c r="A12" s="224"/>
      <c r="B12" s="228" t="s">
        <v>20</v>
      </c>
      <c r="C12" s="123" t="s">
        <v>14</v>
      </c>
      <c r="D12" s="26">
        <v>44214</v>
      </c>
      <c r="E12" s="26">
        <v>44523</v>
      </c>
      <c r="F12" s="30"/>
      <c r="I12" s="230">
        <v>2021</v>
      </c>
      <c r="J12" s="18">
        <v>38933.480000000003</v>
      </c>
      <c r="K12" s="8" t="s">
        <v>173</v>
      </c>
    </row>
    <row r="13" spans="1:11" x14ac:dyDescent="0.3">
      <c r="A13" s="224"/>
      <c r="B13" s="229"/>
      <c r="C13" s="123" t="s">
        <v>15</v>
      </c>
      <c r="D13" s="27">
        <v>15240</v>
      </c>
      <c r="E13" s="27">
        <v>15013</v>
      </c>
      <c r="F13" s="31"/>
      <c r="I13" s="231"/>
      <c r="J13" s="124">
        <v>10917.27</v>
      </c>
      <c r="K13" s="8" t="s">
        <v>174</v>
      </c>
    </row>
    <row r="14" spans="1:11" x14ac:dyDescent="0.3">
      <c r="A14" s="224"/>
      <c r="B14" s="117" t="s">
        <v>175</v>
      </c>
      <c r="C14" s="125" t="s">
        <v>14</v>
      </c>
      <c r="D14" s="29">
        <v>44273</v>
      </c>
      <c r="E14" s="29">
        <v>44270</v>
      </c>
      <c r="F14" s="32"/>
    </row>
    <row r="15" spans="1:11" x14ac:dyDescent="0.3">
      <c r="A15" s="224"/>
      <c r="B15" s="228" t="s">
        <v>24</v>
      </c>
      <c r="C15" s="125" t="s">
        <v>14</v>
      </c>
      <c r="D15" s="29">
        <v>44371</v>
      </c>
      <c r="E15" s="29">
        <v>44347</v>
      </c>
      <c r="F15" s="32"/>
      <c r="J15" s="23">
        <f>SUM(J12:J14)</f>
        <v>49850.75</v>
      </c>
    </row>
    <row r="16" spans="1:11" x14ac:dyDescent="0.3">
      <c r="A16" s="224"/>
      <c r="B16" s="229"/>
      <c r="C16" s="123" t="s">
        <v>15</v>
      </c>
      <c r="D16" s="27">
        <v>19050</v>
      </c>
      <c r="E16" s="27">
        <v>15013</v>
      </c>
      <c r="F16" s="31"/>
    </row>
    <row r="17" spans="1:11" x14ac:dyDescent="0.3">
      <c r="A17" s="224"/>
      <c r="B17" s="228" t="s">
        <v>177</v>
      </c>
      <c r="C17" s="123" t="s">
        <v>14</v>
      </c>
      <c r="D17" s="26">
        <v>44379</v>
      </c>
      <c r="E17" s="26">
        <v>44386</v>
      </c>
      <c r="F17" s="30"/>
    </row>
    <row r="18" spans="1:11" x14ac:dyDescent="0.3">
      <c r="A18" s="224"/>
      <c r="B18" s="229"/>
      <c r="C18" s="123" t="s">
        <v>15</v>
      </c>
      <c r="D18" s="27">
        <v>9066.92</v>
      </c>
      <c r="E18" s="27">
        <f>E13*0.3</f>
        <v>4503.8999999999996</v>
      </c>
      <c r="F18" s="31"/>
    </row>
    <row r="19" spans="1:11" x14ac:dyDescent="0.3">
      <c r="A19" s="224"/>
      <c r="B19" s="228" t="s">
        <v>40</v>
      </c>
      <c r="C19" s="123" t="s">
        <v>14</v>
      </c>
      <c r="D19" s="26">
        <v>44399</v>
      </c>
      <c r="E19" s="126">
        <v>44413</v>
      </c>
      <c r="F19" s="147"/>
    </row>
    <row r="20" spans="1:11" x14ac:dyDescent="0.3">
      <c r="A20" s="224"/>
      <c r="B20" s="229"/>
      <c r="C20" s="123" t="s">
        <v>15</v>
      </c>
      <c r="D20" s="27">
        <v>9066.92</v>
      </c>
      <c r="E20" s="27">
        <v>4503.8999999999996</v>
      </c>
      <c r="F20" s="31"/>
    </row>
    <row r="21" spans="1:11" ht="17.399999999999999" x14ac:dyDescent="0.45">
      <c r="A21" s="224"/>
      <c r="B21" s="228" t="s">
        <v>178</v>
      </c>
      <c r="C21" s="123" t="s">
        <v>14</v>
      </c>
      <c r="D21" s="42">
        <v>44491</v>
      </c>
      <c r="E21" s="127"/>
      <c r="F21" s="148"/>
      <c r="G21" s="17"/>
      <c r="I21" s="35"/>
      <c r="J21" s="35"/>
      <c r="K21" s="35"/>
    </row>
    <row r="22" spans="1:11" ht="17.399999999999999" x14ac:dyDescent="0.45">
      <c r="A22" s="224"/>
      <c r="B22" s="229"/>
      <c r="C22" s="123" t="s">
        <v>15</v>
      </c>
      <c r="D22" s="27">
        <v>4619.5</v>
      </c>
      <c r="E22" s="27"/>
      <c r="F22" s="31"/>
      <c r="I22" s="108"/>
      <c r="J22" s="6"/>
      <c r="K22" s="6"/>
    </row>
    <row r="23" spans="1:11" x14ac:dyDescent="0.3">
      <c r="A23" s="224"/>
      <c r="B23" s="228" t="s">
        <v>42</v>
      </c>
      <c r="C23" s="123" t="s">
        <v>14</v>
      </c>
      <c r="D23" s="26">
        <v>44540</v>
      </c>
      <c r="E23" s="127"/>
      <c r="F23" s="148"/>
      <c r="I23" s="24"/>
      <c r="J23" s="24"/>
      <c r="K23" s="24"/>
    </row>
    <row r="24" spans="1:11" x14ac:dyDescent="0.3">
      <c r="A24" s="224"/>
      <c r="B24" s="229"/>
      <c r="C24" s="123" t="s">
        <v>15</v>
      </c>
      <c r="D24" s="27">
        <v>4619.5</v>
      </c>
      <c r="E24" s="27"/>
      <c r="F24" s="31"/>
      <c r="I24" s="154"/>
      <c r="J24" s="106"/>
      <c r="K24" s="6"/>
    </row>
    <row r="25" spans="1:11" x14ac:dyDescent="0.3">
      <c r="A25" s="224"/>
      <c r="B25" s="228" t="s">
        <v>179</v>
      </c>
      <c r="C25" s="123" t="s">
        <v>14</v>
      </c>
      <c r="D25" s="127"/>
      <c r="E25" s="41"/>
      <c r="F25" s="67"/>
      <c r="I25" s="63"/>
      <c r="J25" s="155"/>
      <c r="K25" s="6"/>
    </row>
    <row r="26" spans="1:11" x14ac:dyDescent="0.3">
      <c r="A26" s="224"/>
      <c r="B26" s="229"/>
      <c r="C26" s="123" t="s">
        <v>15</v>
      </c>
      <c r="D26" s="27"/>
      <c r="E26" s="41"/>
      <c r="F26" s="67"/>
    </row>
    <row r="27" spans="1:11" x14ac:dyDescent="0.3">
      <c r="A27" s="224"/>
      <c r="B27" s="228" t="s">
        <v>44</v>
      </c>
      <c r="C27" s="123" t="s">
        <v>14</v>
      </c>
      <c r="D27" s="127"/>
      <c r="E27" s="41"/>
      <c r="F27" s="67"/>
    </row>
    <row r="28" spans="1:11" x14ac:dyDescent="0.3">
      <c r="A28" s="225"/>
      <c r="B28" s="229"/>
      <c r="C28" s="123" t="s">
        <v>15</v>
      </c>
      <c r="D28" s="27"/>
      <c r="E28" s="41"/>
      <c r="F28" s="67"/>
    </row>
  </sheetData>
  <mergeCells count="19">
    <mergeCell ref="I9:K9"/>
    <mergeCell ref="A11:A28"/>
    <mergeCell ref="B11:C11"/>
    <mergeCell ref="B12:B13"/>
    <mergeCell ref="I12:I13"/>
    <mergeCell ref="B15:B16"/>
    <mergeCell ref="B17:B18"/>
    <mergeCell ref="B19:B20"/>
    <mergeCell ref="B21:B22"/>
    <mergeCell ref="B23:B24"/>
    <mergeCell ref="B25:B26"/>
    <mergeCell ref="B27:B28"/>
    <mergeCell ref="A9:E9"/>
    <mergeCell ref="A1:K1"/>
    <mergeCell ref="A3:I3"/>
    <mergeCell ref="A4:D4"/>
    <mergeCell ref="E4:I4"/>
    <mergeCell ref="A5:D5"/>
    <mergeCell ref="E5:I5"/>
  </mergeCells>
  <pageMargins left="0.7" right="0.7" top="0.75" bottom="0.75" header="0.3" footer="0.3"/>
  <pageSetup paperSize="9" scale="5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0"/>
  <sheetViews>
    <sheetView topLeftCell="A9" workbookViewId="0">
      <selection activeCell="E10" sqref="E10"/>
    </sheetView>
  </sheetViews>
  <sheetFormatPr baseColWidth="10" defaultRowHeight="14.4" x14ac:dyDescent="0.3"/>
  <cols>
    <col min="1" max="1" width="10.6640625" customWidth="1"/>
    <col min="2" max="2" width="21.33203125" bestFit="1" customWidth="1"/>
    <col min="3" max="3" width="8.5546875" bestFit="1" customWidth="1"/>
    <col min="4" max="4" width="12.33203125" bestFit="1" customWidth="1"/>
    <col min="5" max="5" width="27.5546875" customWidth="1"/>
    <col min="7" max="7" width="11.88671875" bestFit="1" customWidth="1"/>
    <col min="8" max="8" width="18.109375" customWidth="1"/>
    <col min="9" max="9" width="28.6640625" customWidth="1"/>
    <col min="10" max="12" width="16.33203125" customWidth="1"/>
    <col min="13" max="13" width="56.109375" customWidth="1"/>
    <col min="17" max="17" width="17.6640625" customWidth="1"/>
    <col min="18" max="18" width="54.5546875" customWidth="1"/>
    <col min="21" max="21" width="18.88671875" customWidth="1"/>
    <col min="22" max="22" width="53.5546875" customWidth="1"/>
    <col min="25" max="25" width="15.88671875" customWidth="1"/>
    <col min="26" max="26" width="43.5546875" customWidth="1"/>
    <col min="29" max="29" width="19.6640625" customWidth="1"/>
    <col min="30" max="30" width="95.33203125" customWidth="1"/>
    <col min="33" max="33" width="19" customWidth="1"/>
    <col min="34" max="34" width="80" customWidth="1"/>
    <col min="37" max="37" width="19" customWidth="1"/>
    <col min="38" max="38" width="88.44140625" customWidth="1"/>
    <col min="41" max="41" width="14.109375" customWidth="1"/>
    <col min="42" max="42" width="61.88671875" customWidth="1"/>
    <col min="45" max="45" width="19.88671875" customWidth="1"/>
    <col min="46" max="46" width="69.109375" customWidth="1"/>
  </cols>
  <sheetData>
    <row r="1" spans="1:38" ht="18.600000000000001" thickBot="1" x14ac:dyDescent="0.4">
      <c r="A1" s="208" t="s">
        <v>153</v>
      </c>
      <c r="B1" s="209"/>
      <c r="C1" s="209"/>
      <c r="D1" s="209"/>
      <c r="E1" s="209"/>
      <c r="F1" s="209"/>
      <c r="G1" s="209"/>
      <c r="H1" s="209"/>
      <c r="I1" s="210"/>
    </row>
    <row r="2" spans="1:38" ht="15" customHeight="1" x14ac:dyDescent="0.35">
      <c r="A2" s="50"/>
      <c r="B2" s="50"/>
      <c r="C2" s="50"/>
      <c r="D2" s="50"/>
      <c r="E2" s="50"/>
      <c r="F2" s="50"/>
      <c r="G2" s="50"/>
      <c r="H2" s="50"/>
      <c r="I2" s="50"/>
    </row>
    <row r="3" spans="1:38" ht="15" customHeight="1" x14ac:dyDescent="0.45">
      <c r="A3" s="211" t="s">
        <v>46</v>
      </c>
      <c r="B3" s="212"/>
      <c r="C3" s="212"/>
      <c r="D3" s="212"/>
      <c r="E3" s="212"/>
      <c r="F3" s="212"/>
      <c r="G3" s="212"/>
      <c r="H3" s="212"/>
      <c r="I3" s="213"/>
    </row>
    <row r="4" spans="1:38" ht="15" customHeight="1" x14ac:dyDescent="0.3">
      <c r="A4" s="214" t="s">
        <v>48</v>
      </c>
      <c r="B4" s="215"/>
      <c r="C4" s="215"/>
      <c r="D4" s="216"/>
      <c r="E4" s="214" t="s">
        <v>47</v>
      </c>
      <c r="F4" s="215"/>
      <c r="G4" s="215"/>
      <c r="H4" s="215"/>
      <c r="I4" s="216"/>
    </row>
    <row r="5" spans="1:38" ht="93" customHeight="1" x14ac:dyDescent="0.3">
      <c r="A5" s="217" t="s">
        <v>154</v>
      </c>
      <c r="B5" s="218"/>
      <c r="C5" s="218"/>
      <c r="D5" s="219"/>
      <c r="E5" s="220" t="s">
        <v>224</v>
      </c>
      <c r="F5" s="221"/>
      <c r="G5" s="221"/>
      <c r="H5" s="221"/>
      <c r="I5" s="222"/>
    </row>
    <row r="6" spans="1:38" x14ac:dyDescent="0.3">
      <c r="A6" s="24"/>
      <c r="B6" s="24"/>
      <c r="C6" s="24"/>
      <c r="AF6" s="24"/>
      <c r="AG6" s="24"/>
      <c r="AH6" s="24"/>
      <c r="AJ6" s="24"/>
      <c r="AK6" s="24"/>
      <c r="AL6" s="24"/>
    </row>
    <row r="7" spans="1:38" ht="17.25" customHeight="1" x14ac:dyDescent="0.45">
      <c r="A7" s="211" t="s">
        <v>37</v>
      </c>
      <c r="B7" s="212"/>
      <c r="C7" s="212"/>
      <c r="D7" s="213"/>
      <c r="G7" s="232" t="s">
        <v>38</v>
      </c>
      <c r="H7" s="232"/>
      <c r="I7" s="232"/>
    </row>
    <row r="8" spans="1:38" ht="17.399999999999999" x14ac:dyDescent="0.45">
      <c r="B8" s="28"/>
      <c r="D8" s="7" t="s">
        <v>57</v>
      </c>
      <c r="G8" s="28"/>
    </row>
    <row r="9" spans="1:38" x14ac:dyDescent="0.3">
      <c r="A9" s="235"/>
      <c r="B9" s="236" t="s">
        <v>19</v>
      </c>
      <c r="C9" s="237"/>
      <c r="D9" s="43">
        <v>0.5</v>
      </c>
      <c r="E9" s="34"/>
      <c r="F9" s="34"/>
      <c r="G9" s="36" t="s">
        <v>97</v>
      </c>
      <c r="H9" s="36" t="s">
        <v>35</v>
      </c>
      <c r="I9" s="36" t="s">
        <v>16</v>
      </c>
    </row>
    <row r="10" spans="1:38" x14ac:dyDescent="0.3">
      <c r="A10" s="235"/>
      <c r="B10" s="233" t="s">
        <v>20</v>
      </c>
      <c r="C10" s="4" t="s">
        <v>14</v>
      </c>
      <c r="D10" s="38">
        <v>44384</v>
      </c>
      <c r="E10" s="30"/>
      <c r="F10" s="30"/>
      <c r="G10" s="53">
        <v>44538</v>
      </c>
      <c r="H10" s="151">
        <v>2400</v>
      </c>
      <c r="I10" s="54" t="s">
        <v>196</v>
      </c>
    </row>
    <row r="11" spans="1:38" ht="28.8" x14ac:dyDescent="0.3">
      <c r="A11" s="235"/>
      <c r="B11" s="234"/>
      <c r="C11" s="4" t="s">
        <v>15</v>
      </c>
      <c r="D11" s="39">
        <v>9000</v>
      </c>
      <c r="E11" s="31"/>
      <c r="F11" s="31"/>
      <c r="G11" s="53">
        <v>44559</v>
      </c>
      <c r="H11" s="151">
        <v>998.64</v>
      </c>
      <c r="I11" s="54" t="s">
        <v>200</v>
      </c>
      <c r="J11" s="17"/>
      <c r="K11" s="17"/>
    </row>
    <row r="12" spans="1:38" x14ac:dyDescent="0.3">
      <c r="A12" s="235"/>
      <c r="B12" s="117" t="s">
        <v>175</v>
      </c>
      <c r="C12" s="125" t="s">
        <v>14</v>
      </c>
      <c r="D12" s="40">
        <v>44404</v>
      </c>
      <c r="E12" s="31"/>
      <c r="F12" s="31"/>
      <c r="G12" s="53"/>
      <c r="H12" s="151"/>
      <c r="I12" s="54"/>
      <c r="J12" s="17"/>
      <c r="K12" s="17"/>
    </row>
    <row r="13" spans="1:38" x14ac:dyDescent="0.3">
      <c r="A13" s="235"/>
      <c r="B13" s="238" t="s">
        <v>24</v>
      </c>
      <c r="C13" s="5" t="s">
        <v>14</v>
      </c>
      <c r="D13" s="40">
        <v>44439</v>
      </c>
      <c r="G13" s="33"/>
      <c r="H13" s="152"/>
      <c r="I13" s="8"/>
      <c r="K13" s="63"/>
      <c r="L13" s="64"/>
      <c r="M13" s="6"/>
    </row>
    <row r="14" spans="1:38" x14ac:dyDescent="0.3">
      <c r="A14" s="235"/>
      <c r="B14" s="239"/>
      <c r="C14" s="4" t="s">
        <v>15</v>
      </c>
      <c r="D14" s="39">
        <v>9000</v>
      </c>
      <c r="G14" s="33"/>
      <c r="H14" s="152"/>
      <c r="I14" s="8"/>
    </row>
    <row r="15" spans="1:38" x14ac:dyDescent="0.3">
      <c r="A15" s="235"/>
      <c r="B15" s="233" t="s">
        <v>39</v>
      </c>
      <c r="C15" s="4" t="s">
        <v>14</v>
      </c>
      <c r="D15" s="38">
        <v>44491</v>
      </c>
      <c r="G15" s="33"/>
      <c r="H15" s="152"/>
      <c r="I15" s="8"/>
    </row>
    <row r="16" spans="1:38" x14ac:dyDescent="0.3">
      <c r="A16" s="235"/>
      <c r="B16" s="234"/>
      <c r="C16" s="4" t="s">
        <v>15</v>
      </c>
      <c r="D16" s="39">
        <v>2700</v>
      </c>
      <c r="G16" s="33"/>
      <c r="H16" s="152"/>
      <c r="I16" s="8"/>
    </row>
    <row r="17" spans="1:9" ht="18.75" customHeight="1" x14ac:dyDescent="0.3">
      <c r="A17" s="235"/>
      <c r="B17" s="233" t="s">
        <v>40</v>
      </c>
      <c r="C17" s="4" t="s">
        <v>14</v>
      </c>
      <c r="D17" s="38">
        <v>44546</v>
      </c>
      <c r="G17" s="33"/>
      <c r="H17" s="152"/>
      <c r="I17" s="8"/>
    </row>
    <row r="18" spans="1:9" x14ac:dyDescent="0.3">
      <c r="A18" s="235"/>
      <c r="B18" s="234"/>
      <c r="C18" s="4" t="s">
        <v>15</v>
      </c>
      <c r="D18" s="39">
        <v>2700</v>
      </c>
      <c r="H18" s="55"/>
    </row>
    <row r="19" spans="1:9" x14ac:dyDescent="0.3">
      <c r="A19" s="235"/>
      <c r="B19" s="233" t="s">
        <v>41</v>
      </c>
      <c r="C19" s="4" t="s">
        <v>14</v>
      </c>
      <c r="D19" s="38"/>
      <c r="H19" s="56">
        <f>SUM(H10:H17)</f>
        <v>3398.64</v>
      </c>
    </row>
    <row r="20" spans="1:9" x14ac:dyDescent="0.3">
      <c r="A20" s="235"/>
      <c r="B20" s="234"/>
      <c r="C20" s="4" t="s">
        <v>15</v>
      </c>
      <c r="D20" s="39"/>
    </row>
    <row r="21" spans="1:9" x14ac:dyDescent="0.3">
      <c r="A21" s="235"/>
      <c r="B21" s="233" t="s">
        <v>42</v>
      </c>
      <c r="C21" s="4" t="s">
        <v>14</v>
      </c>
      <c r="D21" s="38"/>
    </row>
    <row r="22" spans="1:9" x14ac:dyDescent="0.3">
      <c r="A22" s="235"/>
      <c r="B22" s="234"/>
      <c r="C22" s="4" t="s">
        <v>15</v>
      </c>
      <c r="D22" s="39"/>
    </row>
    <row r="23" spans="1:9" x14ac:dyDescent="0.3">
      <c r="A23" s="235"/>
      <c r="B23" s="233" t="s">
        <v>43</v>
      </c>
      <c r="C23" s="4" t="s">
        <v>14</v>
      </c>
      <c r="D23" s="37"/>
    </row>
    <row r="24" spans="1:9" x14ac:dyDescent="0.3">
      <c r="A24" s="235"/>
      <c r="B24" s="234"/>
      <c r="C24" s="4" t="s">
        <v>15</v>
      </c>
      <c r="D24" s="37"/>
    </row>
    <row r="25" spans="1:9" x14ac:dyDescent="0.3">
      <c r="A25" s="235"/>
      <c r="B25" s="233" t="s">
        <v>44</v>
      </c>
      <c r="C25" s="4" t="s">
        <v>14</v>
      </c>
      <c r="D25" s="37"/>
    </row>
    <row r="26" spans="1:9" x14ac:dyDescent="0.3">
      <c r="A26" s="235"/>
      <c r="B26" s="234"/>
      <c r="C26" s="4" t="s">
        <v>15</v>
      </c>
      <c r="D26" s="37"/>
    </row>
    <row r="27" spans="1:9" ht="18.75" customHeight="1" x14ac:dyDescent="0.3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3">
      <c r="A28" s="25"/>
      <c r="B28" s="25"/>
      <c r="C28" s="25"/>
      <c r="D28" s="25"/>
      <c r="E28" s="25"/>
      <c r="F28" s="25"/>
      <c r="G28" s="25"/>
      <c r="H28" s="25"/>
      <c r="I28" s="25"/>
    </row>
    <row r="29" spans="1:9" x14ac:dyDescent="0.3">
      <c r="A29" s="25"/>
      <c r="B29" s="25"/>
      <c r="C29" s="25"/>
      <c r="D29" s="25"/>
      <c r="E29" s="25"/>
      <c r="F29" s="25"/>
      <c r="G29" s="25"/>
      <c r="H29" s="25"/>
      <c r="I29" s="25"/>
    </row>
    <row r="30" spans="1:9" x14ac:dyDescent="0.3">
      <c r="A30" s="25"/>
      <c r="B30" s="25"/>
      <c r="C30" s="25"/>
      <c r="D30" s="25"/>
      <c r="E30" s="25"/>
      <c r="F30" s="25"/>
      <c r="G30" s="25"/>
      <c r="H30" s="25"/>
      <c r="I30" s="25"/>
    </row>
    <row r="31" spans="1:9" x14ac:dyDescent="0.3">
      <c r="A31" s="25"/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3">
      <c r="A34" s="25"/>
      <c r="B34" s="25"/>
      <c r="C34" s="25"/>
      <c r="D34" s="25"/>
      <c r="E34" s="25"/>
      <c r="F34" s="25"/>
      <c r="G34" s="25"/>
      <c r="H34" s="25"/>
      <c r="I34" s="25"/>
    </row>
    <row r="35" spans="1:9" ht="18.75" customHeight="1" x14ac:dyDescent="0.3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3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3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3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3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3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3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3">
      <c r="A42" s="25"/>
      <c r="B42" s="25"/>
      <c r="C42" s="25"/>
      <c r="D42" s="25"/>
      <c r="E42" s="25"/>
      <c r="F42" s="25"/>
      <c r="G42" s="25"/>
      <c r="H42" s="25"/>
      <c r="I42" s="25"/>
    </row>
    <row r="43" spans="1:9" ht="18.7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3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3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3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3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3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3">
      <c r="A51" s="25"/>
      <c r="B51" s="25"/>
      <c r="C51" s="25"/>
      <c r="D51" s="25"/>
      <c r="E51" s="25"/>
      <c r="F51" s="25"/>
      <c r="G51" s="25"/>
      <c r="H51" s="25"/>
      <c r="I51" s="25"/>
    </row>
    <row r="52" spans="1:9" ht="18.7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3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3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3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3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3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3">
      <c r="A60" s="25"/>
      <c r="B60" s="25"/>
      <c r="C60" s="25"/>
      <c r="D60" s="25"/>
      <c r="E60" s="25"/>
      <c r="F60" s="25"/>
      <c r="G60" s="25"/>
      <c r="H60" s="25"/>
      <c r="I60" s="25"/>
    </row>
    <row r="61" spans="1:9" ht="18.7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3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3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3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3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3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3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3">
      <c r="A70" s="25"/>
      <c r="B70" s="25"/>
      <c r="C70" s="25"/>
      <c r="D70" s="25"/>
      <c r="E70" s="25"/>
      <c r="F70" s="25"/>
      <c r="G70" s="25"/>
      <c r="H70" s="25"/>
      <c r="I70" s="25"/>
    </row>
    <row r="71" spans="1:9" ht="18.7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3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3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3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3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3">
      <c r="A78" s="25"/>
      <c r="B78" s="25"/>
      <c r="C78" s="25"/>
      <c r="D78" s="25"/>
      <c r="E78" s="25"/>
      <c r="F78" s="25"/>
      <c r="G78" s="25"/>
      <c r="H78" s="25"/>
      <c r="I78" s="25"/>
    </row>
    <row r="79" spans="1:9" ht="18.7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3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3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3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3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3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3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3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3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3">
      <c r="A88" s="25"/>
      <c r="B88" s="25"/>
      <c r="C88" s="25"/>
      <c r="D88" s="25"/>
      <c r="E88" s="25"/>
      <c r="F88" s="25"/>
      <c r="G88" s="25"/>
      <c r="H88" s="25"/>
      <c r="I88" s="25"/>
    </row>
    <row r="89" spans="1:9" ht="18.7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3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3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3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3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8.7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3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3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3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3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3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3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3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ht="18.75" customHeight="1" x14ac:dyDescent="0.3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3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3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3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s="25"/>
      <c r="B110" s="25"/>
      <c r="C110" s="25"/>
      <c r="D110" s="25"/>
      <c r="E110" s="25"/>
      <c r="F110" s="25"/>
      <c r="G110" s="25"/>
      <c r="H110" s="25"/>
      <c r="I110" s="25"/>
    </row>
  </sheetData>
  <mergeCells count="18">
    <mergeCell ref="A1:I1"/>
    <mergeCell ref="A4:D4"/>
    <mergeCell ref="E4:I4"/>
    <mergeCell ref="A3:I3"/>
    <mergeCell ref="A7:D7"/>
    <mergeCell ref="G7:I7"/>
    <mergeCell ref="B21:B22"/>
    <mergeCell ref="A5:D5"/>
    <mergeCell ref="E5:I5"/>
    <mergeCell ref="B23:B24"/>
    <mergeCell ref="B25:B26"/>
    <mergeCell ref="A9:A26"/>
    <mergeCell ref="B9:C9"/>
    <mergeCell ref="B10:B11"/>
    <mergeCell ref="B13:B14"/>
    <mergeCell ref="B15:B16"/>
    <mergeCell ref="B17:B18"/>
    <mergeCell ref="B19:B20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  <headerFooter>
    <oddFooter>&amp;C&amp;D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2" workbookViewId="0">
      <selection activeCell="L10" sqref="L10"/>
    </sheetView>
  </sheetViews>
  <sheetFormatPr baseColWidth="10" defaultRowHeight="14.4" x14ac:dyDescent="0.3"/>
  <cols>
    <col min="2" max="2" width="21.33203125" bestFit="1" customWidth="1"/>
    <col min="4" max="4" width="12.33203125" bestFit="1" customWidth="1"/>
    <col min="7" max="7" width="11.88671875" bestFit="1" customWidth="1"/>
    <col min="8" max="8" width="12.33203125" bestFit="1" customWidth="1"/>
  </cols>
  <sheetData>
    <row r="1" spans="1:12" ht="18.600000000000001" thickBot="1" x14ac:dyDescent="0.4">
      <c r="A1" s="208" t="s">
        <v>182</v>
      </c>
      <c r="B1" s="209"/>
      <c r="C1" s="209"/>
      <c r="D1" s="209"/>
      <c r="E1" s="209"/>
      <c r="F1" s="209"/>
      <c r="G1" s="209"/>
      <c r="H1" s="209"/>
      <c r="I1" s="210"/>
    </row>
    <row r="2" spans="1:12" s="9" customFormat="1" ht="15" customHeight="1" x14ac:dyDescent="0.35">
      <c r="A2" s="50"/>
      <c r="B2" s="50"/>
      <c r="C2" s="50"/>
      <c r="D2" s="50"/>
      <c r="E2" s="50"/>
      <c r="F2" s="50"/>
      <c r="G2" s="50"/>
      <c r="H2" s="50"/>
      <c r="I2" s="50"/>
    </row>
    <row r="3" spans="1:12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2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2" ht="82.5" customHeight="1" x14ac:dyDescent="0.3">
      <c r="A5" s="240" t="s">
        <v>212</v>
      </c>
      <c r="B5" s="241"/>
      <c r="C5" s="241"/>
      <c r="D5" s="242"/>
      <c r="E5" s="220" t="s">
        <v>221</v>
      </c>
      <c r="F5" s="243"/>
      <c r="G5" s="243"/>
      <c r="H5" s="243"/>
      <c r="I5" s="244"/>
    </row>
    <row r="6" spans="1:12" x14ac:dyDescent="0.3">
      <c r="A6" s="24"/>
      <c r="B6" s="24"/>
      <c r="C6" s="24"/>
      <c r="D6" s="6"/>
    </row>
    <row r="7" spans="1:12" ht="17.399999999999999" x14ac:dyDescent="0.45">
      <c r="A7" s="232" t="s">
        <v>37</v>
      </c>
      <c r="B7" s="232"/>
      <c r="C7" s="232"/>
      <c r="D7" s="232"/>
      <c r="G7" s="232" t="s">
        <v>38</v>
      </c>
      <c r="H7" s="232"/>
      <c r="I7" s="232"/>
    </row>
    <row r="8" spans="1:12" ht="17.399999999999999" x14ac:dyDescent="0.45">
      <c r="B8" s="28"/>
      <c r="D8" s="7" t="s">
        <v>57</v>
      </c>
      <c r="G8" s="28"/>
    </row>
    <row r="9" spans="1:12" x14ac:dyDescent="0.3">
      <c r="A9" s="235"/>
      <c r="B9" s="236" t="s">
        <v>19</v>
      </c>
      <c r="C9" s="237"/>
      <c r="D9" s="153">
        <v>0.5</v>
      </c>
      <c r="E9" s="34"/>
      <c r="F9" s="34"/>
      <c r="G9" s="7" t="s">
        <v>97</v>
      </c>
      <c r="H9" s="7" t="s">
        <v>36</v>
      </c>
      <c r="I9" s="7" t="s">
        <v>16</v>
      </c>
      <c r="L9" s="149"/>
    </row>
    <row r="10" spans="1:12" x14ac:dyDescent="0.3">
      <c r="A10" s="235"/>
      <c r="B10" s="233" t="s">
        <v>20</v>
      </c>
      <c r="C10" s="4" t="s">
        <v>14</v>
      </c>
      <c r="D10" s="38">
        <v>44378</v>
      </c>
      <c r="E10" s="30"/>
      <c r="F10" s="30"/>
      <c r="G10" s="52"/>
      <c r="H10" s="18">
        <v>1257.2</v>
      </c>
      <c r="I10" s="8" t="s">
        <v>222</v>
      </c>
    </row>
    <row r="11" spans="1:12" x14ac:dyDescent="0.3">
      <c r="A11" s="235"/>
      <c r="B11" s="234"/>
      <c r="C11" s="4" t="s">
        <v>15</v>
      </c>
      <c r="D11" s="39">
        <v>12000</v>
      </c>
      <c r="E11" s="31"/>
      <c r="F11" s="31"/>
      <c r="G11" s="52"/>
      <c r="H11" s="18"/>
      <c r="I11" s="8"/>
    </row>
    <row r="12" spans="1:12" x14ac:dyDescent="0.3">
      <c r="A12" s="235"/>
      <c r="B12" s="117" t="s">
        <v>175</v>
      </c>
      <c r="C12" s="125" t="s">
        <v>14</v>
      </c>
      <c r="D12" s="40">
        <v>44404</v>
      </c>
      <c r="E12" s="31"/>
      <c r="F12" s="31"/>
      <c r="G12" s="52"/>
      <c r="H12" s="18"/>
      <c r="I12" s="8"/>
    </row>
    <row r="13" spans="1:12" x14ac:dyDescent="0.3">
      <c r="A13" s="235"/>
      <c r="B13" s="238" t="s">
        <v>24</v>
      </c>
      <c r="C13" s="5" t="s">
        <v>14</v>
      </c>
      <c r="D13" s="40">
        <v>44440</v>
      </c>
      <c r="G13" s="33"/>
      <c r="H13" s="18"/>
      <c r="I13" s="8"/>
    </row>
    <row r="14" spans="1:12" x14ac:dyDescent="0.3">
      <c r="A14" s="235"/>
      <c r="B14" s="239"/>
      <c r="C14" s="4" t="s">
        <v>15</v>
      </c>
      <c r="D14" s="39">
        <v>12000</v>
      </c>
      <c r="G14" s="33"/>
      <c r="H14" s="18"/>
      <c r="I14" s="8"/>
    </row>
    <row r="15" spans="1:12" x14ac:dyDescent="0.3">
      <c r="A15" s="235"/>
      <c r="B15" s="233" t="s">
        <v>39</v>
      </c>
      <c r="C15" s="4" t="s">
        <v>14</v>
      </c>
      <c r="D15" s="38"/>
      <c r="G15" s="33"/>
      <c r="H15" s="18"/>
      <c r="I15" s="8"/>
    </row>
    <row r="16" spans="1:12" x14ac:dyDescent="0.3">
      <c r="A16" s="235"/>
      <c r="B16" s="234"/>
      <c r="C16" s="4" t="s">
        <v>15</v>
      </c>
      <c r="D16" s="39"/>
      <c r="G16" s="33"/>
      <c r="H16" s="18"/>
      <c r="I16" s="8"/>
    </row>
    <row r="17" spans="1:9" x14ac:dyDescent="0.3">
      <c r="A17" s="235"/>
      <c r="B17" s="233" t="s">
        <v>40</v>
      </c>
      <c r="C17" s="4" t="s">
        <v>14</v>
      </c>
      <c r="D17" s="38"/>
      <c r="G17" s="33"/>
      <c r="H17" s="18"/>
      <c r="I17" s="8"/>
    </row>
    <row r="18" spans="1:9" x14ac:dyDescent="0.3">
      <c r="A18" s="235"/>
      <c r="B18" s="234"/>
      <c r="C18" s="4" t="s">
        <v>15</v>
      </c>
      <c r="D18" s="39"/>
    </row>
    <row r="19" spans="1:9" x14ac:dyDescent="0.3">
      <c r="A19" s="235"/>
      <c r="B19" s="233" t="s">
        <v>41</v>
      </c>
      <c r="C19" s="4" t="s">
        <v>14</v>
      </c>
      <c r="D19" s="38"/>
      <c r="H19" s="23">
        <f>SUM(H10:H18)</f>
        <v>1257.2</v>
      </c>
    </row>
    <row r="20" spans="1:9" x14ac:dyDescent="0.3">
      <c r="A20" s="235"/>
      <c r="B20" s="234"/>
      <c r="C20" s="4" t="s">
        <v>15</v>
      </c>
      <c r="D20" s="39"/>
    </row>
    <row r="21" spans="1:9" x14ac:dyDescent="0.3">
      <c r="A21" s="235"/>
      <c r="B21" s="233" t="s">
        <v>42</v>
      </c>
      <c r="C21" s="4" t="s">
        <v>14</v>
      </c>
      <c r="D21" s="38"/>
    </row>
    <row r="22" spans="1:9" x14ac:dyDescent="0.3">
      <c r="A22" s="235"/>
      <c r="B22" s="234"/>
      <c r="C22" s="4" t="s">
        <v>15</v>
      </c>
      <c r="D22" s="39"/>
    </row>
    <row r="23" spans="1:9" x14ac:dyDescent="0.3">
      <c r="A23" s="235"/>
      <c r="B23" s="233" t="s">
        <v>43</v>
      </c>
      <c r="C23" s="4" t="s">
        <v>14</v>
      </c>
      <c r="D23" s="37"/>
    </row>
    <row r="24" spans="1:9" x14ac:dyDescent="0.3">
      <c r="A24" s="235"/>
      <c r="B24" s="234"/>
      <c r="C24" s="4" t="s">
        <v>15</v>
      </c>
      <c r="D24" s="37"/>
    </row>
    <row r="25" spans="1:9" x14ac:dyDescent="0.3">
      <c r="A25" s="235"/>
      <c r="B25" s="233" t="s">
        <v>44</v>
      </c>
      <c r="C25" s="4" t="s">
        <v>14</v>
      </c>
      <c r="D25" s="37"/>
    </row>
    <row r="26" spans="1:9" x14ac:dyDescent="0.3">
      <c r="A26" s="235"/>
      <c r="B26" s="234"/>
      <c r="C26" s="4" t="s">
        <v>15</v>
      </c>
      <c r="D26" s="37"/>
    </row>
  </sheetData>
  <mergeCells count="18">
    <mergeCell ref="A1:I1"/>
    <mergeCell ref="A7:D7"/>
    <mergeCell ref="G7:I7"/>
    <mergeCell ref="A9:A26"/>
    <mergeCell ref="B9:C9"/>
    <mergeCell ref="B10:B11"/>
    <mergeCell ref="B13:B14"/>
    <mergeCell ref="B15:B16"/>
    <mergeCell ref="B17:B18"/>
    <mergeCell ref="B19:B20"/>
    <mergeCell ref="A3:I3"/>
    <mergeCell ref="A4:D4"/>
    <mergeCell ref="E4:I4"/>
    <mergeCell ref="A5:D5"/>
    <mergeCell ref="E5:I5"/>
    <mergeCell ref="B21:B22"/>
    <mergeCell ref="B23:B24"/>
    <mergeCell ref="B25:B26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9" workbookViewId="0">
      <selection activeCell="E5" sqref="E5:I5"/>
    </sheetView>
  </sheetViews>
  <sheetFormatPr baseColWidth="10" defaultRowHeight="14.4" x14ac:dyDescent="0.3"/>
  <cols>
    <col min="2" max="2" width="21.33203125" bestFit="1" customWidth="1"/>
    <col min="4" max="4" width="12.33203125" bestFit="1" customWidth="1"/>
    <col min="7" max="7" width="11.88671875" bestFit="1" customWidth="1"/>
    <col min="8" max="8" width="12.33203125" bestFit="1" customWidth="1"/>
    <col min="9" max="9" width="31.6640625" bestFit="1" customWidth="1"/>
  </cols>
  <sheetData>
    <row r="1" spans="1:9" ht="18.600000000000001" thickBot="1" x14ac:dyDescent="0.4">
      <c r="A1" s="208" t="s">
        <v>155</v>
      </c>
      <c r="B1" s="209"/>
      <c r="C1" s="209"/>
      <c r="D1" s="209"/>
      <c r="E1" s="209"/>
      <c r="F1" s="209"/>
      <c r="G1" s="209"/>
      <c r="H1" s="209"/>
      <c r="I1" s="210"/>
    </row>
    <row r="2" spans="1:9" s="9" customFormat="1" ht="15" customHeight="1" x14ac:dyDescent="0.35">
      <c r="A2" s="50"/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9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9" ht="141.75" customHeight="1" x14ac:dyDescent="0.3">
      <c r="A5" s="246" t="s">
        <v>184</v>
      </c>
      <c r="B5" s="247"/>
      <c r="C5" s="247"/>
      <c r="D5" s="248"/>
      <c r="E5" s="220" t="s">
        <v>205</v>
      </c>
      <c r="F5" s="243"/>
      <c r="G5" s="243"/>
      <c r="H5" s="243"/>
      <c r="I5" s="244"/>
    </row>
    <row r="6" spans="1:9" x14ac:dyDescent="0.3">
      <c r="A6" s="24"/>
      <c r="B6" s="24"/>
      <c r="C6" s="24"/>
    </row>
    <row r="7" spans="1:9" ht="17.399999999999999" x14ac:dyDescent="0.45">
      <c r="A7" s="232" t="s">
        <v>37</v>
      </c>
      <c r="B7" s="232"/>
      <c r="C7" s="232"/>
      <c r="D7" s="232"/>
      <c r="G7" s="232" t="s">
        <v>38</v>
      </c>
      <c r="H7" s="232"/>
      <c r="I7" s="232"/>
    </row>
    <row r="8" spans="1:9" ht="17.399999999999999" x14ac:dyDescent="0.45">
      <c r="B8" s="28"/>
      <c r="D8" s="7" t="s">
        <v>57</v>
      </c>
      <c r="G8" s="28"/>
    </row>
    <row r="9" spans="1:9" x14ac:dyDescent="0.3">
      <c r="A9" s="235"/>
      <c r="B9" s="236" t="s">
        <v>19</v>
      </c>
      <c r="C9" s="237"/>
      <c r="D9" s="43">
        <v>0.5</v>
      </c>
      <c r="E9" s="34"/>
      <c r="F9" s="34"/>
      <c r="G9" s="7" t="s">
        <v>97</v>
      </c>
      <c r="H9" s="7" t="s">
        <v>35</v>
      </c>
      <c r="I9" s="7" t="s">
        <v>16</v>
      </c>
    </row>
    <row r="10" spans="1:9" x14ac:dyDescent="0.3">
      <c r="A10" s="235"/>
      <c r="B10" s="233" t="s">
        <v>20</v>
      </c>
      <c r="C10" s="4" t="s">
        <v>14</v>
      </c>
      <c r="D10" s="38">
        <v>44384</v>
      </c>
      <c r="E10" s="30"/>
      <c r="F10" s="30"/>
      <c r="G10" s="52"/>
      <c r="H10" s="18"/>
      <c r="I10" s="8"/>
    </row>
    <row r="11" spans="1:9" x14ac:dyDescent="0.3">
      <c r="A11" s="235"/>
      <c r="B11" s="234"/>
      <c r="C11" s="4" t="s">
        <v>15</v>
      </c>
      <c r="D11" s="39">
        <v>1500</v>
      </c>
      <c r="E11" s="31"/>
      <c r="F11" s="31"/>
      <c r="G11" s="52"/>
      <c r="H11" s="18"/>
      <c r="I11" s="8"/>
    </row>
    <row r="12" spans="1:9" x14ac:dyDescent="0.3">
      <c r="A12" s="235"/>
      <c r="B12" s="117" t="s">
        <v>175</v>
      </c>
      <c r="C12" s="125" t="s">
        <v>14</v>
      </c>
      <c r="D12" s="29">
        <v>44404</v>
      </c>
      <c r="E12" s="31"/>
      <c r="F12" s="31"/>
      <c r="G12" s="52"/>
      <c r="H12" s="18"/>
      <c r="I12" s="8"/>
    </row>
    <row r="13" spans="1:9" x14ac:dyDescent="0.3">
      <c r="A13" s="235"/>
      <c r="B13" s="238" t="s">
        <v>24</v>
      </c>
      <c r="C13" s="5" t="s">
        <v>14</v>
      </c>
      <c r="D13" s="40">
        <v>44440</v>
      </c>
      <c r="G13" s="52"/>
      <c r="H13" s="81"/>
      <c r="I13" s="8"/>
    </row>
    <row r="14" spans="1:9" x14ac:dyDescent="0.3">
      <c r="A14" s="235"/>
      <c r="B14" s="239"/>
      <c r="C14" s="4" t="s">
        <v>15</v>
      </c>
      <c r="D14" s="4">
        <v>1500</v>
      </c>
    </row>
    <row r="15" spans="1:9" x14ac:dyDescent="0.3">
      <c r="A15" s="235"/>
      <c r="B15" s="233" t="s">
        <v>39</v>
      </c>
      <c r="C15" s="4" t="s">
        <v>14</v>
      </c>
      <c r="D15" s="38"/>
    </row>
    <row r="16" spans="1:9" x14ac:dyDescent="0.3">
      <c r="A16" s="235"/>
      <c r="B16" s="234"/>
      <c r="C16" s="4" t="s">
        <v>15</v>
      </c>
      <c r="D16" s="39"/>
      <c r="H16" s="23">
        <f>SUM(H10:H15)</f>
        <v>0</v>
      </c>
    </row>
    <row r="17" spans="1:8" x14ac:dyDescent="0.3">
      <c r="A17" s="235"/>
      <c r="B17" s="233" t="s">
        <v>40</v>
      </c>
      <c r="C17" s="4" t="s">
        <v>14</v>
      </c>
      <c r="D17" s="62"/>
    </row>
    <row r="18" spans="1:8" x14ac:dyDescent="0.3">
      <c r="A18" s="235"/>
      <c r="B18" s="234"/>
      <c r="C18" s="4" t="s">
        <v>15</v>
      </c>
      <c r="D18" s="39"/>
      <c r="H18" s="17"/>
    </row>
    <row r="19" spans="1:8" x14ac:dyDescent="0.3">
      <c r="A19" s="235"/>
      <c r="B19" s="233" t="s">
        <v>41</v>
      </c>
      <c r="C19" s="4" t="s">
        <v>14</v>
      </c>
      <c r="D19" s="38"/>
    </row>
    <row r="20" spans="1:8" x14ac:dyDescent="0.3">
      <c r="A20" s="235"/>
      <c r="B20" s="234"/>
      <c r="C20" s="4" t="s">
        <v>15</v>
      </c>
      <c r="D20" s="39"/>
    </row>
    <row r="21" spans="1:8" x14ac:dyDescent="0.3">
      <c r="A21" s="235"/>
      <c r="B21" s="233" t="s">
        <v>42</v>
      </c>
      <c r="C21" s="4" t="s">
        <v>14</v>
      </c>
      <c r="D21" s="51"/>
    </row>
    <row r="22" spans="1:8" x14ac:dyDescent="0.3">
      <c r="A22" s="235"/>
      <c r="B22" s="234"/>
      <c r="C22" s="4" t="s">
        <v>15</v>
      </c>
      <c r="D22" s="39"/>
    </row>
    <row r="23" spans="1:8" x14ac:dyDescent="0.3">
      <c r="A23" s="235"/>
      <c r="B23" s="233" t="s">
        <v>43</v>
      </c>
      <c r="C23" s="4" t="s">
        <v>14</v>
      </c>
      <c r="D23" s="37"/>
    </row>
    <row r="24" spans="1:8" x14ac:dyDescent="0.3">
      <c r="A24" s="235"/>
      <c r="B24" s="234"/>
      <c r="C24" s="4" t="s">
        <v>15</v>
      </c>
      <c r="D24" s="37"/>
    </row>
    <row r="25" spans="1:8" x14ac:dyDescent="0.3">
      <c r="A25" s="235"/>
      <c r="B25" s="233" t="s">
        <v>44</v>
      </c>
      <c r="C25" s="4" t="s">
        <v>14</v>
      </c>
      <c r="D25" s="37"/>
    </row>
    <row r="26" spans="1:8" x14ac:dyDescent="0.3">
      <c r="A26" s="235"/>
      <c r="B26" s="234"/>
      <c r="C26" s="4" t="s">
        <v>15</v>
      </c>
      <c r="D26" s="37"/>
    </row>
  </sheetData>
  <mergeCells count="18">
    <mergeCell ref="E5:I5"/>
    <mergeCell ref="B21:B22"/>
    <mergeCell ref="B23:B24"/>
    <mergeCell ref="B25:B26"/>
    <mergeCell ref="A1:I1"/>
    <mergeCell ref="A7:D7"/>
    <mergeCell ref="G7:I7"/>
    <mergeCell ref="A9:A26"/>
    <mergeCell ref="B9:C9"/>
    <mergeCell ref="B10:B11"/>
    <mergeCell ref="B13:B14"/>
    <mergeCell ref="B15:B16"/>
    <mergeCell ref="B17:B18"/>
    <mergeCell ref="B19:B20"/>
    <mergeCell ref="A3:I3"/>
    <mergeCell ref="A4:D4"/>
    <mergeCell ref="E4:I4"/>
    <mergeCell ref="A5:D5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E5" sqref="E5:J5"/>
    </sheetView>
  </sheetViews>
  <sheetFormatPr baseColWidth="10" defaultRowHeight="14.4" x14ac:dyDescent="0.3"/>
  <cols>
    <col min="1" max="1" width="14.6640625" customWidth="1"/>
    <col min="2" max="2" width="18.33203125" customWidth="1"/>
    <col min="3" max="3" width="25.109375" bestFit="1" customWidth="1"/>
    <col min="4" max="4" width="30.5546875" customWidth="1"/>
    <col min="5" max="5" width="29.6640625" customWidth="1"/>
    <col min="6" max="6" width="15.33203125" customWidth="1"/>
    <col min="7" max="7" width="18.5546875" customWidth="1"/>
    <col min="8" max="8" width="22" customWidth="1"/>
    <col min="9" max="9" width="25" customWidth="1"/>
    <col min="10" max="10" width="20.88671875" customWidth="1"/>
    <col min="11" max="11" width="24.33203125" customWidth="1"/>
  </cols>
  <sheetData>
    <row r="1" spans="1:11" ht="18.600000000000001" thickBot="1" x14ac:dyDescent="0.4">
      <c r="A1" s="208" t="s">
        <v>157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1" s="9" customFormat="1" ht="15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1" ht="15" customHeight="1" x14ac:dyDescent="0.3">
      <c r="A4" s="245" t="s">
        <v>48</v>
      </c>
      <c r="B4" s="245"/>
      <c r="C4" s="245"/>
      <c r="D4" s="245"/>
      <c r="E4" s="214" t="s">
        <v>47</v>
      </c>
      <c r="F4" s="215"/>
      <c r="G4" s="215"/>
      <c r="H4" s="215"/>
      <c r="I4" s="215"/>
      <c r="J4" s="216"/>
    </row>
    <row r="5" spans="1:11" ht="155.25" customHeight="1" x14ac:dyDescent="0.3">
      <c r="A5" s="246" t="s">
        <v>156</v>
      </c>
      <c r="B5" s="247"/>
      <c r="C5" s="247"/>
      <c r="D5" s="248"/>
      <c r="E5" s="220" t="s">
        <v>193</v>
      </c>
      <c r="F5" s="221"/>
      <c r="G5" s="221"/>
      <c r="H5" s="221"/>
      <c r="I5" s="221"/>
      <c r="J5" s="222"/>
    </row>
    <row r="6" spans="1:11" ht="15" thickBot="1" x14ac:dyDescent="0.35">
      <c r="A6" s="24"/>
      <c r="B6" s="24"/>
      <c r="C6" s="24"/>
    </row>
    <row r="7" spans="1:11" ht="18" thickBot="1" x14ac:dyDescent="0.5">
      <c r="A7" s="253" t="s">
        <v>37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</row>
    <row r="8" spans="1:11" x14ac:dyDescent="0.3">
      <c r="A8" s="255" t="s">
        <v>101</v>
      </c>
      <c r="B8" s="257" t="s">
        <v>65</v>
      </c>
      <c r="C8" s="257" t="s">
        <v>102</v>
      </c>
      <c r="D8" s="257" t="s">
        <v>103</v>
      </c>
      <c r="E8" s="251" t="s">
        <v>104</v>
      </c>
      <c r="F8" s="259" t="s">
        <v>105</v>
      </c>
      <c r="G8" s="259"/>
      <c r="H8" s="259"/>
      <c r="I8" s="259"/>
      <c r="J8" s="259"/>
      <c r="K8" s="259"/>
    </row>
    <row r="9" spans="1:11" ht="15" thickBot="1" x14ac:dyDescent="0.35">
      <c r="A9" s="256"/>
      <c r="B9" s="258"/>
      <c r="C9" s="258"/>
      <c r="D9" s="258"/>
      <c r="E9" s="252"/>
      <c r="F9" s="73" t="s">
        <v>66</v>
      </c>
      <c r="G9" s="74" t="s">
        <v>67</v>
      </c>
      <c r="H9" s="73" t="s">
        <v>68</v>
      </c>
      <c r="I9" s="73" t="s">
        <v>69</v>
      </c>
      <c r="J9" s="73" t="s">
        <v>70</v>
      </c>
      <c r="K9" s="73" t="s">
        <v>71</v>
      </c>
    </row>
    <row r="10" spans="1:11" ht="17.399999999999999" x14ac:dyDescent="0.45">
      <c r="A10" s="71"/>
      <c r="B10" s="71"/>
      <c r="C10" s="71"/>
      <c r="D10" s="71"/>
      <c r="E10" s="71"/>
      <c r="F10" s="71"/>
      <c r="G10" s="42"/>
      <c r="H10" s="42"/>
      <c r="I10" s="72"/>
      <c r="J10" s="72"/>
      <c r="K10" s="72"/>
    </row>
    <row r="11" spans="1:11" ht="17.399999999999999" x14ac:dyDescent="0.45">
      <c r="A11" s="41"/>
      <c r="B11" s="41"/>
      <c r="C11" s="41"/>
      <c r="D11" s="41"/>
      <c r="E11" s="41"/>
      <c r="F11" s="41"/>
      <c r="G11" s="27"/>
      <c r="H11" s="27"/>
      <c r="I11" s="68"/>
      <c r="J11" s="68"/>
      <c r="K11" s="68"/>
    </row>
    <row r="12" spans="1:11" ht="17.399999999999999" x14ac:dyDescent="0.45">
      <c r="A12" s="41"/>
      <c r="B12" s="41"/>
      <c r="C12" s="41"/>
      <c r="D12" s="41"/>
      <c r="E12" s="41"/>
      <c r="F12" s="41"/>
      <c r="G12" s="29"/>
      <c r="H12" s="29"/>
      <c r="I12" s="68"/>
      <c r="J12" s="68"/>
      <c r="K12" s="68"/>
    </row>
    <row r="13" spans="1:11" ht="17.399999999999999" x14ac:dyDescent="0.45">
      <c r="A13" s="41"/>
      <c r="B13" s="41"/>
      <c r="C13" s="41"/>
      <c r="D13" s="41"/>
      <c r="E13" s="41"/>
      <c r="F13" s="41"/>
      <c r="G13" s="29"/>
      <c r="H13" s="29"/>
      <c r="I13" s="68"/>
      <c r="J13" s="68"/>
      <c r="K13" s="68"/>
    </row>
    <row r="14" spans="1:11" ht="17.399999999999999" x14ac:dyDescent="0.45">
      <c r="A14" s="41"/>
      <c r="B14" s="41"/>
      <c r="C14" s="41"/>
      <c r="D14" s="41"/>
      <c r="E14" s="41"/>
      <c r="F14" s="41"/>
      <c r="G14" s="27"/>
      <c r="H14" s="27"/>
      <c r="I14" s="68"/>
      <c r="J14" s="68"/>
      <c r="K14" s="68"/>
    </row>
    <row r="15" spans="1:11" ht="17.399999999999999" x14ac:dyDescent="0.45">
      <c r="A15" s="41"/>
      <c r="B15" s="41"/>
      <c r="C15" s="41"/>
      <c r="D15" s="41"/>
      <c r="E15" s="41"/>
      <c r="F15" s="41"/>
      <c r="G15" s="26"/>
      <c r="H15" s="26"/>
      <c r="I15" s="68"/>
      <c r="J15" s="68"/>
      <c r="K15" s="68"/>
    </row>
    <row r="16" spans="1:11" ht="17.399999999999999" x14ac:dyDescent="0.45">
      <c r="A16" s="41"/>
      <c r="B16" s="41"/>
      <c r="C16" s="41"/>
      <c r="D16" s="41"/>
      <c r="E16" s="41"/>
      <c r="F16" s="41"/>
      <c r="G16" s="27"/>
      <c r="H16" s="27"/>
      <c r="I16" s="68"/>
      <c r="J16" s="68"/>
      <c r="K16" s="68"/>
    </row>
    <row r="17" spans="1:11" x14ac:dyDescent="0.3">
      <c r="A17" s="41"/>
      <c r="B17" s="41"/>
      <c r="C17" s="41"/>
      <c r="D17" s="41"/>
      <c r="E17" s="41"/>
      <c r="F17" s="41"/>
      <c r="G17" s="26"/>
      <c r="H17" s="26"/>
      <c r="I17" s="8"/>
      <c r="J17" s="8"/>
      <c r="K17" s="8"/>
    </row>
    <row r="18" spans="1:11" x14ac:dyDescent="0.3">
      <c r="A18" s="41"/>
      <c r="B18" s="41"/>
      <c r="C18" s="41"/>
      <c r="D18" s="41"/>
      <c r="E18" s="41"/>
      <c r="F18" s="41"/>
      <c r="G18" s="27"/>
      <c r="H18" s="27"/>
      <c r="I18" s="8"/>
      <c r="J18" s="69"/>
      <c r="K18" s="8"/>
    </row>
    <row r="19" spans="1:11" x14ac:dyDescent="0.3">
      <c r="A19" s="41"/>
      <c r="B19" s="41"/>
      <c r="C19" s="41"/>
      <c r="D19" s="41"/>
      <c r="E19" s="41"/>
      <c r="F19" s="41"/>
      <c r="G19" s="70"/>
      <c r="H19" s="8"/>
      <c r="I19" s="8"/>
      <c r="J19" s="8"/>
      <c r="K19" s="8"/>
    </row>
    <row r="20" spans="1:11" x14ac:dyDescent="0.3">
      <c r="A20" s="41"/>
      <c r="B20" s="41"/>
      <c r="C20" s="41"/>
      <c r="D20" s="41"/>
      <c r="E20" s="41"/>
      <c r="F20" s="41"/>
      <c r="G20" s="8"/>
      <c r="H20" s="8"/>
      <c r="I20" s="8"/>
      <c r="J20" s="8"/>
      <c r="K20" s="8"/>
    </row>
    <row r="21" spans="1:11" x14ac:dyDescent="0.3">
      <c r="A21" s="41"/>
      <c r="B21" s="41"/>
      <c r="C21" s="41"/>
      <c r="D21" s="41"/>
      <c r="E21" s="41"/>
      <c r="F21" s="41"/>
      <c r="G21" s="8"/>
      <c r="H21" s="8"/>
      <c r="I21" s="8"/>
      <c r="J21" s="8"/>
      <c r="K21" s="8"/>
    </row>
    <row r="22" spans="1:11" x14ac:dyDescent="0.3">
      <c r="A22" s="67"/>
      <c r="B22" s="67"/>
      <c r="C22" s="67"/>
      <c r="D22" s="75">
        <f>SUM(D10:D21)</f>
        <v>0</v>
      </c>
      <c r="E22" s="75"/>
      <c r="F22" s="67"/>
      <c r="G22" s="23">
        <f>SUM(G10:G21)</f>
        <v>0</v>
      </c>
      <c r="H22" s="76"/>
      <c r="I22" s="17">
        <f>SUM(I10:I21)</f>
        <v>0</v>
      </c>
      <c r="K22" s="17">
        <f>SUM(K10:K21)</f>
        <v>0</v>
      </c>
    </row>
    <row r="23" spans="1:11" x14ac:dyDescent="0.3">
      <c r="A23" s="67"/>
      <c r="B23" s="67"/>
      <c r="C23" s="67"/>
      <c r="D23" s="67"/>
      <c r="E23" s="67"/>
      <c r="F23" s="67"/>
      <c r="H23" s="249">
        <f>I22+K22</f>
        <v>0</v>
      </c>
      <c r="I23" s="250"/>
      <c r="J23" s="250"/>
      <c r="K23" s="250"/>
    </row>
  </sheetData>
  <mergeCells count="14">
    <mergeCell ref="A1:J1"/>
    <mergeCell ref="A3:J3"/>
    <mergeCell ref="A4:D4"/>
    <mergeCell ref="E4:J4"/>
    <mergeCell ref="E5:J5"/>
    <mergeCell ref="H23:K23"/>
    <mergeCell ref="E8:E9"/>
    <mergeCell ref="A5:D5"/>
    <mergeCell ref="A7:K7"/>
    <mergeCell ref="A8:A9"/>
    <mergeCell ref="B8:B9"/>
    <mergeCell ref="C8:C9"/>
    <mergeCell ref="D8:D9"/>
    <mergeCell ref="F8:K8"/>
  </mergeCells>
  <pageMargins left="0.7" right="0.7" top="0.75" bottom="0.75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E5" sqref="E5:I5"/>
    </sheetView>
  </sheetViews>
  <sheetFormatPr baseColWidth="10" defaultRowHeight="14.4" x14ac:dyDescent="0.3"/>
  <cols>
    <col min="2" max="2" width="21.33203125" bestFit="1" customWidth="1"/>
    <col min="4" max="5" width="15.6640625" customWidth="1"/>
    <col min="8" max="8" width="16.109375" customWidth="1"/>
    <col min="9" max="9" width="12.33203125" bestFit="1" customWidth="1"/>
    <col min="10" max="10" width="26.6640625" customWidth="1"/>
  </cols>
  <sheetData>
    <row r="1" spans="1:10" ht="18.600000000000001" thickBot="1" x14ac:dyDescent="0.4">
      <c r="A1" s="208" t="s">
        <v>158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s="9" customFormat="1" ht="15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" customHeight="1" x14ac:dyDescent="0.45">
      <c r="A3" s="232" t="s">
        <v>46</v>
      </c>
      <c r="B3" s="232"/>
      <c r="C3" s="232"/>
      <c r="D3" s="232"/>
      <c r="E3" s="232"/>
      <c r="F3" s="232"/>
      <c r="G3" s="232"/>
      <c r="H3" s="232"/>
      <c r="I3" s="232"/>
    </row>
    <row r="4" spans="1:10" ht="15" customHeight="1" x14ac:dyDescent="0.3">
      <c r="A4" s="245" t="s">
        <v>48</v>
      </c>
      <c r="B4" s="245"/>
      <c r="C4" s="245"/>
      <c r="D4" s="245"/>
      <c r="E4" s="245" t="s">
        <v>47</v>
      </c>
      <c r="F4" s="245"/>
      <c r="G4" s="245"/>
      <c r="H4" s="245"/>
      <c r="I4" s="245"/>
    </row>
    <row r="5" spans="1:10" ht="156.75" customHeight="1" x14ac:dyDescent="0.3">
      <c r="A5" s="246" t="s">
        <v>185</v>
      </c>
      <c r="B5" s="247"/>
      <c r="C5" s="247"/>
      <c r="D5" s="248"/>
      <c r="E5" s="220" t="s">
        <v>223</v>
      </c>
      <c r="F5" s="221"/>
      <c r="G5" s="221"/>
      <c r="H5" s="221"/>
      <c r="I5" s="222"/>
    </row>
    <row r="7" spans="1:10" ht="17.399999999999999" x14ac:dyDescent="0.45">
      <c r="A7" s="262" t="s">
        <v>109</v>
      </c>
      <c r="B7" s="263"/>
      <c r="C7" s="263"/>
      <c r="D7" s="263"/>
      <c r="E7" s="263"/>
      <c r="H7" s="232" t="s">
        <v>110</v>
      </c>
      <c r="I7" s="232"/>
      <c r="J7" s="232"/>
    </row>
    <row r="8" spans="1:10" ht="17.399999999999999" x14ac:dyDescent="0.45">
      <c r="A8" s="8"/>
      <c r="B8" s="99"/>
      <c r="C8" s="8"/>
      <c r="D8" s="7" t="s">
        <v>57</v>
      </c>
      <c r="E8" s="7" t="s">
        <v>159</v>
      </c>
      <c r="H8" s="28"/>
    </row>
    <row r="9" spans="1:10" x14ac:dyDescent="0.3">
      <c r="A9" s="235"/>
      <c r="B9" s="260" t="s">
        <v>19</v>
      </c>
      <c r="C9" s="260"/>
      <c r="D9" s="43">
        <v>0.5</v>
      </c>
      <c r="E9" s="43">
        <v>0.2</v>
      </c>
      <c r="F9" s="34"/>
      <c r="G9" s="34"/>
      <c r="H9" s="7" t="s">
        <v>97</v>
      </c>
      <c r="I9" s="7" t="s">
        <v>35</v>
      </c>
      <c r="J9" s="7" t="s">
        <v>16</v>
      </c>
    </row>
    <row r="10" spans="1:10" x14ac:dyDescent="0.3">
      <c r="A10" s="235"/>
      <c r="B10" s="260" t="s">
        <v>20</v>
      </c>
      <c r="C10" s="4" t="s">
        <v>14</v>
      </c>
      <c r="D10" s="38">
        <v>44300</v>
      </c>
      <c r="E10" s="38">
        <v>44300</v>
      </c>
      <c r="F10" s="30"/>
      <c r="G10" s="30"/>
      <c r="H10" s="15" t="s">
        <v>197</v>
      </c>
      <c r="I10" s="18">
        <v>61.2</v>
      </c>
      <c r="J10" s="8" t="s">
        <v>195</v>
      </c>
    </row>
    <row r="11" spans="1:10" x14ac:dyDescent="0.3">
      <c r="A11" s="235"/>
      <c r="B11" s="260"/>
      <c r="C11" s="4" t="s">
        <v>15</v>
      </c>
      <c r="D11" s="39">
        <v>120000</v>
      </c>
      <c r="E11" s="39">
        <v>48000</v>
      </c>
      <c r="F11" s="31"/>
      <c r="G11" s="31"/>
      <c r="H11" s="15">
        <v>44505</v>
      </c>
      <c r="I11" s="18">
        <v>17200</v>
      </c>
      <c r="J11" s="8" t="s">
        <v>198</v>
      </c>
    </row>
    <row r="12" spans="1:10" x14ac:dyDescent="0.3">
      <c r="A12" s="235"/>
      <c r="B12" s="117" t="s">
        <v>175</v>
      </c>
      <c r="C12" s="125" t="s">
        <v>14</v>
      </c>
      <c r="D12" s="40">
        <v>44333</v>
      </c>
      <c r="E12" s="40">
        <v>44305</v>
      </c>
      <c r="F12" s="31"/>
      <c r="G12" s="31"/>
      <c r="H12" s="15">
        <v>44903</v>
      </c>
      <c r="I12" s="18">
        <v>28572</v>
      </c>
      <c r="J12" s="8" t="s">
        <v>199</v>
      </c>
    </row>
    <row r="13" spans="1:10" x14ac:dyDescent="0.3">
      <c r="A13" s="235"/>
      <c r="B13" s="261" t="s">
        <v>24</v>
      </c>
      <c r="C13" s="5" t="s">
        <v>14</v>
      </c>
      <c r="D13" s="40">
        <v>44399</v>
      </c>
      <c r="E13" s="40">
        <v>44400</v>
      </c>
      <c r="F13" s="32"/>
      <c r="G13" s="32"/>
      <c r="H13" s="15"/>
      <c r="I13" s="18"/>
      <c r="J13" s="8"/>
    </row>
    <row r="14" spans="1:10" x14ac:dyDescent="0.3">
      <c r="A14" s="235"/>
      <c r="B14" s="261"/>
      <c r="C14" s="4" t="s">
        <v>15</v>
      </c>
      <c r="D14" s="39">
        <v>120000</v>
      </c>
      <c r="E14" s="39">
        <v>48000</v>
      </c>
      <c r="F14" s="9"/>
      <c r="G14" s="31"/>
      <c r="H14" s="15"/>
      <c r="I14" s="18"/>
      <c r="J14" s="8"/>
    </row>
    <row r="15" spans="1:10" x14ac:dyDescent="0.3">
      <c r="A15" s="235"/>
      <c r="B15" s="260" t="s">
        <v>39</v>
      </c>
      <c r="C15" s="4" t="s">
        <v>14</v>
      </c>
      <c r="D15" s="38">
        <v>44477</v>
      </c>
      <c r="E15" s="38"/>
      <c r="F15" s="9"/>
      <c r="H15" s="15"/>
      <c r="I15" s="18"/>
      <c r="J15" s="20"/>
    </row>
    <row r="16" spans="1:10" x14ac:dyDescent="0.3">
      <c r="A16" s="235"/>
      <c r="B16" s="260"/>
      <c r="C16" s="4" t="s">
        <v>15</v>
      </c>
      <c r="D16" s="39">
        <v>36000</v>
      </c>
      <c r="E16" s="39"/>
      <c r="F16" s="9"/>
      <c r="H16" s="15"/>
      <c r="I16" s="18"/>
      <c r="J16" s="20"/>
    </row>
    <row r="17" spans="1:10" x14ac:dyDescent="0.3">
      <c r="A17" s="235"/>
      <c r="B17" s="260" t="s">
        <v>40</v>
      </c>
      <c r="C17" s="4" t="s">
        <v>14</v>
      </c>
      <c r="D17" s="38">
        <v>44441</v>
      </c>
      <c r="E17" s="38"/>
      <c r="F17" s="9"/>
      <c r="H17" s="15"/>
      <c r="I17" s="18"/>
      <c r="J17" s="20"/>
    </row>
    <row r="18" spans="1:10" x14ac:dyDescent="0.3">
      <c r="A18" s="235"/>
      <c r="B18" s="260"/>
      <c r="C18" s="4" t="s">
        <v>15</v>
      </c>
      <c r="D18" s="39">
        <v>36000</v>
      </c>
      <c r="E18" s="39"/>
      <c r="F18" s="9"/>
      <c r="H18" s="15"/>
      <c r="I18" s="18"/>
      <c r="J18" s="8"/>
    </row>
    <row r="19" spans="1:10" x14ac:dyDescent="0.3">
      <c r="A19" s="235"/>
      <c r="B19" s="260" t="s">
        <v>41</v>
      </c>
      <c r="C19" s="4" t="s">
        <v>14</v>
      </c>
      <c r="D19" s="38"/>
      <c r="E19" s="38"/>
      <c r="F19" s="9"/>
    </row>
    <row r="20" spans="1:10" x14ac:dyDescent="0.3">
      <c r="A20" s="235"/>
      <c r="B20" s="260"/>
      <c r="C20" s="4" t="s">
        <v>15</v>
      </c>
      <c r="D20" s="39"/>
      <c r="E20" s="39"/>
      <c r="F20" s="9"/>
      <c r="I20" s="23">
        <f>SUM(I10:I18)</f>
        <v>45833.2</v>
      </c>
    </row>
    <row r="21" spans="1:10" x14ac:dyDescent="0.3">
      <c r="A21" s="235"/>
      <c r="B21" s="260" t="s">
        <v>42</v>
      </c>
      <c r="C21" s="4" t="s">
        <v>14</v>
      </c>
      <c r="D21" s="51"/>
      <c r="E21" s="51"/>
      <c r="F21" s="9"/>
    </row>
    <row r="22" spans="1:10" x14ac:dyDescent="0.3">
      <c r="A22" s="235"/>
      <c r="B22" s="260"/>
      <c r="C22" s="4" t="s">
        <v>15</v>
      </c>
      <c r="D22" s="39"/>
      <c r="E22" s="39"/>
      <c r="F22" s="9"/>
    </row>
    <row r="23" spans="1:10" x14ac:dyDescent="0.3">
      <c r="A23" s="235"/>
      <c r="B23" s="260" t="s">
        <v>43</v>
      </c>
      <c r="C23" s="4" t="s">
        <v>14</v>
      </c>
      <c r="D23" s="37"/>
      <c r="E23" s="37"/>
    </row>
    <row r="24" spans="1:10" x14ac:dyDescent="0.3">
      <c r="A24" s="235"/>
      <c r="B24" s="260"/>
      <c r="C24" s="4" t="s">
        <v>15</v>
      </c>
      <c r="D24" s="37"/>
      <c r="E24" s="37"/>
    </row>
    <row r="25" spans="1:10" x14ac:dyDescent="0.3">
      <c r="A25" s="235"/>
      <c r="B25" s="260" t="s">
        <v>44</v>
      </c>
      <c r="C25" s="4" t="s">
        <v>14</v>
      </c>
      <c r="D25" s="37"/>
      <c r="E25" s="37"/>
    </row>
    <row r="26" spans="1:10" x14ac:dyDescent="0.3">
      <c r="A26" s="235"/>
      <c r="B26" s="260"/>
      <c r="C26" s="4" t="s">
        <v>15</v>
      </c>
      <c r="D26" s="37"/>
      <c r="E26" s="37"/>
    </row>
    <row r="30" spans="1:10" ht="17.399999999999999" x14ac:dyDescent="0.45">
      <c r="A30" s="232"/>
      <c r="B30" s="232"/>
      <c r="C30" s="232"/>
      <c r="D30" s="232"/>
      <c r="E30" s="35"/>
      <c r="H30" s="35"/>
      <c r="I30" s="35"/>
      <c r="J30" s="35"/>
    </row>
    <row r="31" spans="1:10" ht="17.399999999999999" x14ac:dyDescent="0.45">
      <c r="A31" s="8"/>
      <c r="B31" s="99"/>
      <c r="C31" s="8"/>
      <c r="D31" s="7" t="s">
        <v>159</v>
      </c>
      <c r="E31" s="24"/>
      <c r="H31" s="108"/>
      <c r="I31" s="6"/>
      <c r="J31" s="6"/>
    </row>
    <row r="32" spans="1:10" x14ac:dyDescent="0.3">
      <c r="A32" s="235"/>
      <c r="B32" s="260" t="s">
        <v>19</v>
      </c>
      <c r="C32" s="260"/>
      <c r="D32" s="43">
        <v>0.2</v>
      </c>
      <c r="E32" s="45"/>
      <c r="F32" s="34"/>
      <c r="G32" s="34"/>
      <c r="H32" s="24"/>
      <c r="I32" s="24"/>
      <c r="J32" s="24"/>
    </row>
    <row r="33" spans="1:16" x14ac:dyDescent="0.3">
      <c r="A33" s="235"/>
      <c r="B33" s="260" t="s">
        <v>20</v>
      </c>
      <c r="C33" s="4" t="s">
        <v>14</v>
      </c>
      <c r="D33" s="38"/>
      <c r="E33" s="46"/>
      <c r="F33" s="30"/>
      <c r="G33" s="30"/>
      <c r="H33" s="109"/>
      <c r="I33" s="106"/>
      <c r="J33" s="6"/>
    </row>
    <row r="34" spans="1:16" x14ac:dyDescent="0.3">
      <c r="A34" s="235"/>
      <c r="B34" s="260"/>
      <c r="C34" s="4" t="s">
        <v>15</v>
      </c>
      <c r="D34" s="39"/>
      <c r="E34" s="47"/>
      <c r="F34" s="31"/>
      <c r="G34" s="31"/>
      <c r="H34" s="109"/>
      <c r="I34" s="106"/>
      <c r="J34" s="6"/>
      <c r="N34" s="24"/>
      <c r="O34" s="24"/>
      <c r="P34" s="24"/>
    </row>
    <row r="35" spans="1:16" x14ac:dyDescent="0.3">
      <c r="A35" s="235"/>
      <c r="B35" s="261" t="s">
        <v>24</v>
      </c>
      <c r="C35" s="5" t="s">
        <v>14</v>
      </c>
      <c r="D35" s="40"/>
      <c r="E35" s="49"/>
      <c r="F35" s="32"/>
      <c r="G35" s="32"/>
      <c r="H35" s="109"/>
      <c r="I35" s="106"/>
      <c r="J35" s="6"/>
    </row>
    <row r="36" spans="1:16" x14ac:dyDescent="0.3">
      <c r="A36" s="235"/>
      <c r="B36" s="261"/>
      <c r="C36" s="4" t="s">
        <v>15</v>
      </c>
      <c r="D36" s="39"/>
      <c r="E36" s="96"/>
      <c r="F36" s="9"/>
      <c r="G36" s="31"/>
      <c r="H36" s="109"/>
      <c r="I36" s="106"/>
      <c r="J36" s="6"/>
    </row>
    <row r="37" spans="1:16" x14ac:dyDescent="0.3">
      <c r="A37" s="235"/>
      <c r="B37" s="260" t="s">
        <v>39</v>
      </c>
      <c r="C37" s="4" t="s">
        <v>14</v>
      </c>
      <c r="D37" s="38"/>
      <c r="E37" s="97"/>
      <c r="F37" s="9"/>
      <c r="H37" s="109"/>
      <c r="I37" s="106"/>
      <c r="J37" s="110"/>
    </row>
    <row r="38" spans="1:16" x14ac:dyDescent="0.3">
      <c r="A38" s="235"/>
      <c r="B38" s="260"/>
      <c r="C38" s="4" t="s">
        <v>15</v>
      </c>
      <c r="D38" s="39"/>
      <c r="E38" s="97"/>
      <c r="F38" s="9"/>
      <c r="H38" s="109"/>
      <c r="I38" s="106"/>
      <c r="J38" s="110"/>
    </row>
    <row r="39" spans="1:16" x14ac:dyDescent="0.3">
      <c r="A39" s="235"/>
      <c r="B39" s="260" t="s">
        <v>40</v>
      </c>
      <c r="C39" s="4" t="s">
        <v>14</v>
      </c>
      <c r="D39" s="38"/>
      <c r="E39" s="98"/>
      <c r="F39" s="9"/>
      <c r="H39" s="109"/>
      <c r="I39" s="106"/>
      <c r="J39" s="110"/>
    </row>
    <row r="40" spans="1:16" x14ac:dyDescent="0.3">
      <c r="A40" s="235"/>
      <c r="B40" s="260"/>
      <c r="C40" s="4" t="s">
        <v>15</v>
      </c>
      <c r="D40" s="39"/>
      <c r="E40" s="83"/>
      <c r="F40" s="9"/>
      <c r="H40" s="109"/>
      <c r="I40" s="106"/>
      <c r="J40" s="6"/>
    </row>
    <row r="41" spans="1:16" x14ac:dyDescent="0.3">
      <c r="A41" s="235"/>
      <c r="B41" s="260" t="s">
        <v>41</v>
      </c>
      <c r="C41" s="4" t="s">
        <v>14</v>
      </c>
      <c r="D41" s="38"/>
      <c r="E41" s="98"/>
      <c r="F41" s="9"/>
      <c r="H41" s="6"/>
      <c r="I41" s="6"/>
      <c r="J41" s="6"/>
    </row>
    <row r="42" spans="1:16" x14ac:dyDescent="0.3">
      <c r="A42" s="235"/>
      <c r="B42" s="260"/>
      <c r="C42" s="4" t="s">
        <v>15</v>
      </c>
      <c r="D42" s="39"/>
      <c r="E42" s="83"/>
      <c r="F42" s="9"/>
      <c r="H42" s="6"/>
      <c r="I42" s="111"/>
      <c r="J42" s="6"/>
    </row>
    <row r="43" spans="1:16" x14ac:dyDescent="0.3">
      <c r="A43" s="235"/>
      <c r="B43" s="260" t="s">
        <v>42</v>
      </c>
      <c r="C43" s="4" t="s">
        <v>14</v>
      </c>
      <c r="D43" s="51"/>
      <c r="E43" s="98"/>
      <c r="F43" s="9"/>
    </row>
    <row r="44" spans="1:16" x14ac:dyDescent="0.3">
      <c r="A44" s="235"/>
      <c r="B44" s="260"/>
      <c r="C44" s="4" t="s">
        <v>15</v>
      </c>
      <c r="D44" s="39"/>
      <c r="E44" s="83"/>
      <c r="F44" s="9"/>
    </row>
    <row r="45" spans="1:16" x14ac:dyDescent="0.3">
      <c r="A45" s="235"/>
      <c r="B45" s="260" t="s">
        <v>43</v>
      </c>
      <c r="C45" s="4" t="s">
        <v>14</v>
      </c>
      <c r="D45" s="37"/>
      <c r="E45" s="48"/>
    </row>
    <row r="46" spans="1:16" x14ac:dyDescent="0.3">
      <c r="A46" s="235"/>
      <c r="B46" s="260"/>
      <c r="C46" s="4" t="s">
        <v>15</v>
      </c>
      <c r="D46" s="37"/>
      <c r="E46" s="48"/>
    </row>
    <row r="47" spans="1:16" x14ac:dyDescent="0.3">
      <c r="A47" s="235"/>
      <c r="B47" s="260" t="s">
        <v>44</v>
      </c>
      <c r="C47" s="4" t="s">
        <v>14</v>
      </c>
      <c r="D47" s="37"/>
      <c r="E47" s="48"/>
    </row>
    <row r="48" spans="1:16" x14ac:dyDescent="0.3">
      <c r="A48" s="235"/>
      <c r="B48" s="260"/>
      <c r="C48" s="4" t="s">
        <v>15</v>
      </c>
      <c r="D48" s="37"/>
      <c r="E48" s="48"/>
    </row>
  </sheetData>
  <mergeCells count="29">
    <mergeCell ref="A1:J1"/>
    <mergeCell ref="H7:J7"/>
    <mergeCell ref="A9:A26"/>
    <mergeCell ref="B9:C9"/>
    <mergeCell ref="B10:B11"/>
    <mergeCell ref="B13:B14"/>
    <mergeCell ref="B15:B16"/>
    <mergeCell ref="B17:B18"/>
    <mergeCell ref="B19:B20"/>
    <mergeCell ref="A3:I3"/>
    <mergeCell ref="A4:D4"/>
    <mergeCell ref="E4:I4"/>
    <mergeCell ref="A5:D5"/>
    <mergeCell ref="A7:E7"/>
    <mergeCell ref="A30:D30"/>
    <mergeCell ref="E5:I5"/>
    <mergeCell ref="B21:B22"/>
    <mergeCell ref="B23:B24"/>
    <mergeCell ref="B25:B26"/>
    <mergeCell ref="A32:A48"/>
    <mergeCell ref="B32:C32"/>
    <mergeCell ref="B33:B34"/>
    <mergeCell ref="B35:B36"/>
    <mergeCell ref="B37:B38"/>
    <mergeCell ref="B39:B40"/>
    <mergeCell ref="B41:B42"/>
    <mergeCell ref="B43:B44"/>
    <mergeCell ref="B45:B46"/>
    <mergeCell ref="B47:B48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</vt:i4>
      </vt:variant>
    </vt:vector>
  </HeadingPairs>
  <TitlesOfParts>
    <vt:vector size="22" baseType="lpstr">
      <vt:lpstr>Tableau_financier</vt:lpstr>
      <vt:lpstr>Tableau de bord</vt:lpstr>
      <vt:lpstr>Bilan financier</vt:lpstr>
      <vt:lpstr>0.1</vt:lpstr>
      <vt:lpstr>1.1</vt:lpstr>
      <vt:lpstr>1.2</vt:lpstr>
      <vt:lpstr>1.3</vt:lpstr>
      <vt:lpstr>1.4</vt:lpstr>
      <vt:lpstr>1.5</vt:lpstr>
      <vt:lpstr>1.6</vt:lpstr>
      <vt:lpstr>1.7</vt:lpstr>
      <vt:lpstr>2.1</vt:lpstr>
      <vt:lpstr>3.1</vt:lpstr>
      <vt:lpstr>4.1</vt:lpstr>
      <vt:lpstr>4.2</vt:lpstr>
      <vt:lpstr>5.1</vt:lpstr>
      <vt:lpstr>6.1</vt:lpstr>
      <vt:lpstr>'2.1'!Zone_d_impression</vt:lpstr>
      <vt:lpstr>'3.1'!Zone_d_impression</vt:lpstr>
      <vt:lpstr>'4.1'!Zone_d_impression</vt:lpstr>
      <vt:lpstr>'5.1'!Zone_d_impression</vt:lpstr>
      <vt:lpstr>'6.1'!Zone_d_impression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lemesle</dc:creator>
  <cp:lastModifiedBy>Florent LASVAUX</cp:lastModifiedBy>
  <cp:lastPrinted>2018-10-12T10:31:52Z</cp:lastPrinted>
  <dcterms:created xsi:type="dcterms:W3CDTF">2013-01-17T07:44:24Z</dcterms:created>
  <dcterms:modified xsi:type="dcterms:W3CDTF">2022-02-24T16:07:01Z</dcterms:modified>
</cp:coreProperties>
</file>